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denek\Documents\Nová složka\"/>
    </mc:Choice>
  </mc:AlternateContent>
  <xr:revisionPtr revIDLastSave="0" documentId="13_ncr:1_{FE00AEF0-21B6-4CE6-9569-330CD2078D7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Pol'!$A$1:$X$73</definedName>
    <definedName name="_xlnm.Print_Area" localSheetId="0">Stavba!$A$1:$J$57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2" l="1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3" i="12"/>
  <c r="M13" i="12" s="1"/>
  <c r="I13" i="12"/>
  <c r="K13" i="12"/>
  <c r="O13" i="12"/>
  <c r="Q13" i="12"/>
  <c r="V13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9" i="12"/>
  <c r="G18" i="12" s="1"/>
  <c r="I51" i="1" s="1"/>
  <c r="I19" i="12"/>
  <c r="K19" i="12"/>
  <c r="O19" i="12"/>
  <c r="O18" i="12" s="1"/>
  <c r="Q19" i="12"/>
  <c r="V19" i="12"/>
  <c r="G22" i="12"/>
  <c r="M22" i="12" s="1"/>
  <c r="I22" i="12"/>
  <c r="K22" i="12"/>
  <c r="O22" i="12"/>
  <c r="Q22" i="12"/>
  <c r="V22" i="12"/>
  <c r="G26" i="12"/>
  <c r="M26" i="12" s="1"/>
  <c r="M25" i="12" s="1"/>
  <c r="I26" i="12"/>
  <c r="I25" i="12" s="1"/>
  <c r="K26" i="12"/>
  <c r="K25" i="12" s="1"/>
  <c r="O26" i="12"/>
  <c r="O25" i="12" s="1"/>
  <c r="Q26" i="12"/>
  <c r="Q25" i="12" s="1"/>
  <c r="V26" i="12"/>
  <c r="V25" i="12" s="1"/>
  <c r="G28" i="12"/>
  <c r="M28" i="12" s="1"/>
  <c r="I28" i="12"/>
  <c r="K28" i="12"/>
  <c r="O28" i="12"/>
  <c r="Q28" i="12"/>
  <c r="V28" i="12"/>
  <c r="G31" i="12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6" i="12"/>
  <c r="M46" i="12" s="1"/>
  <c r="I46" i="12"/>
  <c r="K46" i="12"/>
  <c r="O46" i="12"/>
  <c r="Q46" i="12"/>
  <c r="V46" i="12"/>
  <c r="G47" i="12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60" i="12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AE63" i="12"/>
  <c r="F39" i="1" s="1"/>
  <c r="I20" i="1"/>
  <c r="G59" i="12" l="1"/>
  <c r="I56" i="1" s="1"/>
  <c r="I19" i="1" s="1"/>
  <c r="G8" i="12"/>
  <c r="I49" i="1" s="1"/>
  <c r="M60" i="12"/>
  <c r="M59" i="12" s="1"/>
  <c r="I27" i="12"/>
  <c r="O59" i="12"/>
  <c r="I34" i="12"/>
  <c r="V27" i="12"/>
  <c r="Q18" i="12"/>
  <c r="V12" i="12"/>
  <c r="I18" i="12"/>
  <c r="AF63" i="12"/>
  <c r="G39" i="1" s="1"/>
  <c r="G42" i="1" s="1"/>
  <c r="G25" i="1" s="1"/>
  <c r="A25" i="1" s="1"/>
  <c r="G26" i="1" s="1"/>
  <c r="Q59" i="12"/>
  <c r="K27" i="12"/>
  <c r="Q12" i="12"/>
  <c r="Q45" i="12"/>
  <c r="V34" i="12"/>
  <c r="G27" i="12"/>
  <c r="I53" i="1" s="1"/>
  <c r="V59" i="12"/>
  <c r="Q34" i="12"/>
  <c r="O34" i="12"/>
  <c r="Q27" i="12"/>
  <c r="G25" i="12"/>
  <c r="I52" i="1" s="1"/>
  <c r="V18" i="12"/>
  <c r="K12" i="12"/>
  <c r="I12" i="12"/>
  <c r="K34" i="12"/>
  <c r="O12" i="12"/>
  <c r="K59" i="12"/>
  <c r="I59" i="12"/>
  <c r="G45" i="12"/>
  <c r="I55" i="1" s="1"/>
  <c r="I18" i="1" s="1"/>
  <c r="O27" i="12"/>
  <c r="K18" i="12"/>
  <c r="F42" i="1"/>
  <c r="G23" i="1" s="1"/>
  <c r="K45" i="12"/>
  <c r="O45" i="12"/>
  <c r="F40" i="1"/>
  <c r="F41" i="1"/>
  <c r="V45" i="12"/>
  <c r="I45" i="12"/>
  <c r="M34" i="12"/>
  <c r="M12" i="12"/>
  <c r="G34" i="12"/>
  <c r="I54" i="1" s="1"/>
  <c r="M19" i="12"/>
  <c r="M18" i="12" s="1"/>
  <c r="G12" i="12"/>
  <c r="I50" i="1" s="1"/>
  <c r="I16" i="1" s="1"/>
  <c r="M47" i="12"/>
  <c r="M45" i="12" s="1"/>
  <c r="M31" i="12"/>
  <c r="M27" i="12" s="1"/>
  <c r="J28" i="1"/>
  <c r="J26" i="1"/>
  <c r="G38" i="1"/>
  <c r="F38" i="1"/>
  <c r="J23" i="1"/>
  <c r="J24" i="1"/>
  <c r="J25" i="1"/>
  <c r="J27" i="1"/>
  <c r="E24" i="1"/>
  <c r="E26" i="1"/>
  <c r="A26" i="1" l="1"/>
  <c r="G40" i="1"/>
  <c r="H40" i="1" s="1"/>
  <c r="I40" i="1" s="1"/>
  <c r="H39" i="1"/>
  <c r="H42" i="1" s="1"/>
  <c r="I57" i="1"/>
  <c r="J56" i="1" s="1"/>
  <c r="G41" i="1"/>
  <c r="H41" i="1" s="1"/>
  <c r="I41" i="1" s="1"/>
  <c r="I17" i="1"/>
  <c r="I21" i="1" s="1"/>
  <c r="G28" i="1"/>
  <c r="G63" i="12"/>
  <c r="J49" i="1"/>
  <c r="J54" i="1"/>
  <c r="A23" i="1"/>
  <c r="I39" i="1" l="1"/>
  <c r="I42" i="1" s="1"/>
  <c r="J52" i="1"/>
  <c r="J55" i="1"/>
  <c r="J53" i="1"/>
  <c r="J51" i="1"/>
  <c r="J50" i="1"/>
  <c r="G24" i="1"/>
  <c r="A27" i="1" s="1"/>
  <c r="A24" i="1"/>
  <c r="J57" i="1" l="1"/>
  <c r="J41" i="1"/>
  <c r="J39" i="1"/>
  <c r="J42" i="1" s="1"/>
  <c r="J40" i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Zdenek</author>
  </authors>
  <commentList>
    <comment ref="S6" authorId="0" shapeId="0" xr:uid="{37447F08-6ED5-4500-BE5C-C52C2250078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115F7A3-F61E-4B06-862A-2481DF97393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<sst xmlns="http://schemas.openxmlformats.org/spreadsheetml/2006/main" count="466" uniqueCount="217">
  <si>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</si>
  <si>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</si>
  <si>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</si>
  <si>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</si>
  <si>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</si>
  <si>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</si>
  <si>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</si>
  <si>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</si>
  <si>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</si>
  <si>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</si>
  <si>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</si>
  <si>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</si>
  <si>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</si>
  <si>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</si>
  <si>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</si>
  <si>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</si>
  <si>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</si>
  <si>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</si>
  <si>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</si>
  <si>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</si>
  <si>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</si>
  <si>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</si>
  <si>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</si>
  <si>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</si>
  <si>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</si>
  <si>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</si>
  <si>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</si>
  <si>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</si>
  <si>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</si>
  <si>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</si>
  <si>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</si>
  <si>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</si>
  <si>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</si>
  <si>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</si>
  <si>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</si>
  <si>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</si>
  <si>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</si>
  <si>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</si>
  <si>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</si>
  <si>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</si>
  <si>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</si>
  <si>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</si>
  <si>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MŠ Kukučínova 1150/3 - Opatření proti přehřívání učeben</t>
  </si>
  <si>
    <t>Objekt:</t>
  </si>
  <si>
    <t>Rozpočet:</t>
  </si>
  <si>
    <t>RProj2022</t>
  </si>
  <si>
    <t>Městská část Praha 4</t>
  </si>
  <si>
    <t>Antala Staška 2059/80b</t>
  </si>
  <si>
    <t>Praha-Krč</t>
  </si>
  <si>
    <t>14000</t>
  </si>
  <si>
    <t>00063584</t>
  </si>
  <si>
    <t>CZ00063584</t>
  </si>
  <si>
    <t>R-Projekt 07 Praha s.r.o.</t>
  </si>
  <si>
    <t>Ke Strašnické 1795/8</t>
  </si>
  <si>
    <t>Praha-Strašnice</t>
  </si>
  <si>
    <t>10000</t>
  </si>
  <si>
    <t>03520358</t>
  </si>
  <si>
    <t>CZ03520358</t>
  </si>
  <si>
    <t xml:space="preserve">bude určen výběrovým řízením </t>
  </si>
  <si>
    <t>Stavba</t>
  </si>
  <si>
    <t>Celkem za stavbu</t>
  </si>
  <si>
    <t>CZK</t>
  </si>
  <si>
    <t>Rekapitulace dílů</t>
  </si>
  <si>
    <t>Typ dílu</t>
  </si>
  <si>
    <t>62</t>
  </si>
  <si>
    <t>Úpravy povrchů vnější</t>
  </si>
  <si>
    <t>94</t>
  </si>
  <si>
    <t>Lešení a stavební výtahy</t>
  </si>
  <si>
    <t>96</t>
  </si>
  <si>
    <t>Bourání konstrukcí</t>
  </si>
  <si>
    <t>99</t>
  </si>
  <si>
    <t>Staveništní přesun hmot</t>
  </si>
  <si>
    <t>784</t>
  </si>
  <si>
    <t>Malby</t>
  </si>
  <si>
    <t>786</t>
  </si>
  <si>
    <t>Zastiňující technika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</si>
  <si>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</si>
  <si>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</si>
  <si>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</si>
  <si>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</si>
  <si>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</si>
  <si>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</si>
  <si>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</si>
  <si>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</si>
  <si>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</si>
  <si>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</si>
  <si>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</si>
  <si>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</si>
  <si>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</si>
  <si>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</si>
  <si>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</si>
  <si>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</si>
  <si>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</si>
  <si>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</si>
  <si>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</si>
  <si>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</si>
  <si>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</si>
  <si>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</si>
  <si>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</si>
  <si>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</si>
  <si>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</si>
  <si>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</si>
  <si>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</si>
  <si>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</si>
  <si>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</si>
  <si>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</si>
  <si>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</si>
  <si>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622471317R00</t>
  </si>
  <si>
    <t>Nátěr nebo nástřik stěn vnějších, složitost 1 - 2</t>
  </si>
  <si>
    <t>m2</t>
  </si>
  <si>
    <t>RTS 20/ II</t>
  </si>
  <si>
    <t>Práce</t>
  </si>
  <si>
    <t>POL1_</t>
  </si>
  <si>
    <t xml:space="preserve">oprava fasády : </t>
  </si>
  <si>
    <t>VV</t>
  </si>
  <si>
    <t>5,0</t>
  </si>
  <si>
    <t>941955001R00</t>
  </si>
  <si>
    <t>Lešení lehké pomocné, výška podlahy do 1,2 m</t>
  </si>
  <si>
    <t>(3,52*5+2,34*3+2,31*2+3,425*4+2,09*4+4,255*2+1,255*2)*1</t>
  </si>
  <si>
    <t>946941102RT1</t>
  </si>
  <si>
    <t>sada</t>
  </si>
  <si>
    <t>946941192RT1</t>
  </si>
  <si>
    <t>den</t>
  </si>
  <si>
    <t>946941802RT1</t>
  </si>
  <si>
    <t>960 00</t>
  </si>
  <si>
    <t>Demontáž stávajících žaluzií vč. odvozu a likvidace</t>
  </si>
  <si>
    <t xml:space="preserve">m2    </t>
  </si>
  <si>
    <t>Vlastní</t>
  </si>
  <si>
    <t>Indiv</t>
  </si>
  <si>
    <t xml:space="preserve">1NP výkres 1.1 : </t>
  </si>
  <si>
    <t>(2,28+3,52+2,345)*2,05</t>
  </si>
  <si>
    <t>960 01</t>
  </si>
  <si>
    <t>Demontáž stávajících markýz vč. odvozu a likvidace</t>
  </si>
  <si>
    <t>kus</t>
  </si>
  <si>
    <t>3</t>
  </si>
  <si>
    <t>999281211R00</t>
  </si>
  <si>
    <t>Přesun hmot, opravy vněj. plášťů výšky do 25 m</t>
  </si>
  <si>
    <t>t</t>
  </si>
  <si>
    <t>Přesun hmot</t>
  </si>
  <si>
    <t>POL7_</t>
  </si>
  <si>
    <t>784191101R00</t>
  </si>
  <si>
    <t>Penetrace podkladu 1x</t>
  </si>
  <si>
    <t>POL1_7</t>
  </si>
  <si>
    <t xml:space="preserve">oprava malby : </t>
  </si>
  <si>
    <t>20,0</t>
  </si>
  <si>
    <t>784195412R00</t>
  </si>
  <si>
    <t>Malba bílá na omítky 2x</t>
  </si>
  <si>
    <t>784402801R00</t>
  </si>
  <si>
    <t>Odstranění malby oškrábáním v místnosti H do 3,8 m</t>
  </si>
  <si>
    <t>784403801R00</t>
  </si>
  <si>
    <t>Odstranění maleb omytím v místnosti H do 3,8 m</t>
  </si>
  <si>
    <t>786 00</t>
  </si>
  <si>
    <t>Stavební přípomoci pro montáž zastiňující techniky</t>
  </si>
  <si>
    <t>M 1</t>
  </si>
  <si>
    <t>D+M markýzy s kloubovými rameny 6,0x3,0 m vč. pohonu a ovládání dle Tabulky markýz 3.2</t>
  </si>
  <si>
    <t>Z 1</t>
  </si>
  <si>
    <t>D+M žaluzie 3,52 x 2,05 m vč.vodících lišt, kastlíku, pohonu a ovládání dle Tabulky žaluzií 3.1</t>
  </si>
  <si>
    <t>Z 2</t>
  </si>
  <si>
    <t>D+M žaluzie 2,34 x 2,05 m vč.vodících lišt, kastlíku, pohonu a ovládání dle Tabulky žaluzií 3.1</t>
  </si>
  <si>
    <t>Z 3</t>
  </si>
  <si>
    <t>D+M žaluzie 2,31 x 2,05 m vč.vodících lišt, kastlíku, pohonu a ovládání dle Tabulky žaluzií 3.1</t>
  </si>
  <si>
    <t>Z 4</t>
  </si>
  <si>
    <t>D+M žaluzie 3,425 x 2,05 m vč.vodících lišt, kastlíku, pohonu a ovládání dle Tabulky žaluzií 3.1</t>
  </si>
  <si>
    <t>Z 5</t>
  </si>
  <si>
    <t>D+M žaluzie 2,09 x 2,05 m vč.vodících lišt, kastlíku, pohonu a ovládání dle Tabulky žaluzií 3.1</t>
  </si>
  <si>
    <t>Z 6</t>
  </si>
  <si>
    <t>D+M žaluzie 4,255 x 2,04 m vč.vodících lišt, kastlíku, pohonu a ovládání dle Tabulky žaluzií 3.1</t>
  </si>
  <si>
    <t>Z 7</t>
  </si>
  <si>
    <t>D+M žaluzie 1,255 x 2,04 m vč.vodících lišt, kastlíku, pohonu a ovládání dle Tabulky žaluzií 3.1</t>
  </si>
  <si>
    <t>998786202R00</t>
  </si>
  <si>
    <t>Přesun hmot pro zastiň. techniku, výšky do 12 m</t>
  </si>
  <si>
    <t>21000</t>
  </si>
  <si>
    <t>Napojení venkovní markýzy, vč propojení  s otřesovými čidly a čidlem větru</t>
  </si>
  <si>
    <t>POL1_9</t>
  </si>
  <si>
    <t>21001</t>
  </si>
  <si>
    <t>Napojení předokenní žaluzie</t>
  </si>
  <si>
    <t>21002</t>
  </si>
  <si>
    <t>Úprava podružného rozvaděče pro osazení nového jističe</t>
  </si>
  <si>
    <t>21003</t>
  </si>
  <si>
    <t>21004</t>
  </si>
  <si>
    <t xml:space="preserve">D+M relé pro vícenásobné ovládání rolet </t>
  </si>
  <si>
    <t>21005</t>
  </si>
  <si>
    <t>D+M kabelů CYKY O 4x1,5</t>
  </si>
  <si>
    <t xml:space="preserve">m     </t>
  </si>
  <si>
    <t>21006</t>
  </si>
  <si>
    <t>D+M kabelů CYKY O 3x1,5</t>
  </si>
  <si>
    <t>21007</t>
  </si>
  <si>
    <t xml:space="preserve">D+M instalačních lišt  </t>
  </si>
  <si>
    <t>21008</t>
  </si>
  <si>
    <t xml:space="preserve">D+M jističe 10A kombinovaného s proudovým chráničem </t>
  </si>
  <si>
    <t>21009</t>
  </si>
  <si>
    <t xml:space="preserve">D+M podružného instalačního materiálu (krabice, svorky, příchytky) </t>
  </si>
  <si>
    <t>kompl</t>
  </si>
  <si>
    <t>21010</t>
  </si>
  <si>
    <t xml:space="preserve">Revize elektro </t>
  </si>
  <si>
    <t>21011</t>
  </si>
  <si>
    <t>Zrušení tlačítka žaluzií vč zaslepení</t>
  </si>
  <si>
    <t>P 210T00</t>
  </si>
  <si>
    <t>Stavební přípomoci</t>
  </si>
  <si>
    <t>R-položka</t>
  </si>
  <si>
    <t>POL12_1</t>
  </si>
  <si>
    <t>005121 R</t>
  </si>
  <si>
    <t>Zařízení staveniště</t>
  </si>
  <si>
    <t>Soubor</t>
  </si>
  <si>
    <t>VRN</t>
  </si>
  <si>
    <t>POL99_2</t>
  </si>
  <si>
    <t>005124010R</t>
  </si>
  <si>
    <t>Koordinační činnost</t>
  </si>
  <si>
    <t>SUM</t>
  </si>
  <si>
    <t>Poznámky uchazeče k zadání</t>
  </si>
  <si>
    <t>POPUZIV</t>
  </si>
  <si>
    <t>END</t>
  </si>
  <si>
    <t>D+M žaluziového tlačítka  do nízké povrchové krabice</t>
  </si>
  <si>
    <t>Montáž pojízdných Alu věží, 2,5 x 1,45 m pracovní výška 4,2 m</t>
  </si>
  <si>
    <t>Nájemné pojízdných Alu věží, 2,5 x 1,45 m pracovní výška 4,2 m</t>
  </si>
  <si>
    <t>Demontáž pojízdných Alu věží, 2,5 x 1,45 m pracovní výška 4,3 m</t>
  </si>
  <si>
    <t>Opatření proti přehřívání učeben v MŠ Praha 4-MŠ Kukučínova 1150/3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</si>
</sst>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B16" sqref="B1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7" width="13" customWidth="1"/>
    <col min="8" max="8" width="10.7109375" customWidth="1"/>
    <col min="9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226" t="s">
        <v>4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 x14ac:dyDescent="0.2">
      <c r="A2" s="2"/>
      <c r="B2" s="75" t="s">
        <v>24</v>
      </c>
      <c r="C2" s="76"/>
      <c r="D2" s="77" t="s">
        <v>45</v>
      </c>
      <c r="E2" s="232" t="s">
        <v>216</v>
      </c>
      <c r="F2" s="233"/>
      <c r="G2" s="233"/>
      <c r="H2" s="233"/>
      <c r="I2" s="233"/>
      <c r="J2" s="234"/>
      <c r="O2" s="1"/>
    </row>
    <row r="3" spans="1:15" ht="27" customHeight="1" x14ac:dyDescent="0.2">
      <c r="A3" s="2"/>
      <c r="B3" s="78" t="s">
        <v>43</v>
      </c>
      <c r="C3" s="76"/>
      <c r="D3" s="79" t="s">
        <v>41</v>
      </c>
      <c r="E3" s="235" t="s">
        <v>216</v>
      </c>
      <c r="F3" s="236"/>
      <c r="G3" s="236"/>
      <c r="H3" s="236"/>
      <c r="I3" s="236"/>
      <c r="J3" s="237"/>
    </row>
    <row r="4" spans="1:15" ht="23.25" customHeight="1" x14ac:dyDescent="0.2">
      <c r="A4" s="72">
        <v>582</v>
      </c>
      <c r="B4" s="80" t="s">
        <v>44</v>
      </c>
      <c r="C4" s="81"/>
      <c r="D4" s="82" t="s">
        <v>41</v>
      </c>
      <c r="E4" s="215" t="s">
        <v>216</v>
      </c>
      <c r="F4" s="216"/>
      <c r="G4" s="216"/>
      <c r="H4" s="216"/>
      <c r="I4" s="216"/>
      <c r="J4" s="217"/>
    </row>
    <row r="5" spans="1:15" ht="24" customHeight="1" x14ac:dyDescent="0.2">
      <c r="A5" s="2"/>
      <c r="B5" s="30" t="s">
        <v>23</v>
      </c>
      <c r="D5" s="220" t="s">
        <v>46</v>
      </c>
      <c r="E5" s="221"/>
      <c r="F5" s="221"/>
      <c r="G5" s="221"/>
      <c r="H5" s="18" t="s">
        <v>40</v>
      </c>
      <c r="I5" s="83" t="s">
        <v>50</v>
      </c>
      <c r="J5" s="8"/>
    </row>
    <row r="6" spans="1:15" ht="15.75" customHeight="1" x14ac:dyDescent="0.2">
      <c r="A6" s="2"/>
      <c r="B6" s="27"/>
      <c r="C6" s="52"/>
      <c r="D6" s="222" t="s">
        <v>47</v>
      </c>
      <c r="E6" s="223"/>
      <c r="F6" s="223"/>
      <c r="G6" s="223"/>
      <c r="H6" s="18" t="s">
        <v>36</v>
      </c>
      <c r="I6" s="83" t="s">
        <v>51</v>
      </c>
      <c r="J6" s="8"/>
    </row>
    <row r="7" spans="1:15" ht="15.75" customHeight="1" x14ac:dyDescent="0.2">
      <c r="A7" s="2"/>
      <c r="B7" s="28"/>
      <c r="C7" s="53"/>
      <c r="D7" s="73" t="s">
        <v>49</v>
      </c>
      <c r="E7" s="224" t="s">
        <v>48</v>
      </c>
      <c r="F7" s="225"/>
      <c r="G7" s="225"/>
      <c r="H7" s="23"/>
      <c r="I7" s="22"/>
      <c r="J7" s="33"/>
    </row>
    <row r="8" spans="1:15" ht="24" hidden="1" customHeight="1" x14ac:dyDescent="0.2">
      <c r="A8" s="2"/>
      <c r="B8" s="30" t="s">
        <v>21</v>
      </c>
      <c r="D8" s="74" t="s">
        <v>52</v>
      </c>
      <c r="H8" s="18" t="s">
        <v>40</v>
      </c>
      <c r="I8" s="83" t="s">
        <v>56</v>
      </c>
      <c r="J8" s="8"/>
    </row>
    <row r="9" spans="1:15" ht="15.75" hidden="1" customHeight="1" x14ac:dyDescent="0.2">
      <c r="A9" s="2"/>
      <c r="B9" s="2"/>
      <c r="D9" s="74" t="s">
        <v>53</v>
      </c>
      <c r="H9" s="18" t="s">
        <v>36</v>
      </c>
      <c r="I9" s="83" t="s">
        <v>57</v>
      </c>
      <c r="J9" s="8"/>
    </row>
    <row r="10" spans="1:15" ht="15.75" hidden="1" customHeight="1" x14ac:dyDescent="0.2">
      <c r="A10" s="2"/>
      <c r="B10" s="34"/>
      <c r="C10" s="53"/>
      <c r="D10" s="73" t="s">
        <v>55</v>
      </c>
      <c r="E10" s="84" t="s">
        <v>54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239" t="s">
        <v>58</v>
      </c>
      <c r="E11" s="239"/>
      <c r="F11" s="239"/>
      <c r="G11" s="239"/>
      <c r="H11" s="18" t="s">
        <v>40</v>
      </c>
      <c r="I11" s="86"/>
      <c r="J11" s="8"/>
    </row>
    <row r="12" spans="1:15" ht="15.75" customHeight="1" x14ac:dyDescent="0.2">
      <c r="A12" s="2"/>
      <c r="B12" s="27"/>
      <c r="C12" s="52"/>
      <c r="D12" s="214"/>
      <c r="E12" s="214"/>
      <c r="F12" s="214"/>
      <c r="G12" s="214"/>
      <c r="H12" s="18" t="s">
        <v>36</v>
      </c>
      <c r="I12" s="86"/>
      <c r="J12" s="8"/>
    </row>
    <row r="13" spans="1:15" ht="15.75" customHeight="1" x14ac:dyDescent="0.2">
      <c r="A13" s="2"/>
      <c r="B13" s="28"/>
      <c r="C13" s="53"/>
      <c r="D13" s="85"/>
      <c r="E13" s="218"/>
      <c r="F13" s="219"/>
      <c r="G13" s="219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238"/>
      <c r="F15" s="238"/>
      <c r="G15" s="240"/>
      <c r="H15" s="240"/>
      <c r="I15" s="240" t="s">
        <v>31</v>
      </c>
      <c r="J15" s="241"/>
    </row>
    <row r="16" spans="1:15" ht="23.25" customHeight="1" x14ac:dyDescent="0.2">
      <c r="A16" s="139" t="s">
        <v>26</v>
      </c>
      <c r="B16" s="37" t="s">
        <v>26</v>
      </c>
      <c r="C16" s="58"/>
      <c r="D16" s="59"/>
      <c r="E16" s="203"/>
      <c r="F16" s="204"/>
      <c r="G16" s="203"/>
      <c r="H16" s="204"/>
      <c r="I16" s="203">
        <f>SUMIF(F49:F56,A16,I49:I56)+SUMIF(F49:F56,"PSU",I49:I56)</f>
        <v>0</v>
      </c>
      <c r="J16" s="205"/>
    </row>
    <row r="17" spans="1:10" ht="23.25" customHeight="1" x14ac:dyDescent="0.2">
      <c r="A17" s="139" t="s">
        <v>27</v>
      </c>
      <c r="B17" s="37" t="s">
        <v>27</v>
      </c>
      <c r="C17" s="58"/>
      <c r="D17" s="59"/>
      <c r="E17" s="203"/>
      <c r="F17" s="204"/>
      <c r="G17" s="203"/>
      <c r="H17" s="204"/>
      <c r="I17" s="203">
        <f>SUMIF(F49:F56,A17,I49:I56)</f>
        <v>0</v>
      </c>
      <c r="J17" s="205"/>
    </row>
    <row r="18" spans="1:10" ht="23.25" customHeight="1" x14ac:dyDescent="0.2">
      <c r="A18" s="139" t="s">
        <v>28</v>
      </c>
      <c r="B18" s="37" t="s">
        <v>28</v>
      </c>
      <c r="C18" s="58"/>
      <c r="D18" s="59"/>
      <c r="E18" s="203"/>
      <c r="F18" s="204"/>
      <c r="G18" s="203"/>
      <c r="H18" s="204"/>
      <c r="I18" s="203">
        <f>SUMIF(F49:F56,A18,I49:I56)</f>
        <v>0</v>
      </c>
      <c r="J18" s="205"/>
    </row>
    <row r="19" spans="1:10" ht="23.25" customHeight="1" x14ac:dyDescent="0.2">
      <c r="A19" s="139" t="s">
        <v>78</v>
      </c>
      <c r="B19" s="37" t="s">
        <v>29</v>
      </c>
      <c r="C19" s="58"/>
      <c r="D19" s="59"/>
      <c r="E19" s="203"/>
      <c r="F19" s="204"/>
      <c r="G19" s="203"/>
      <c r="H19" s="204"/>
      <c r="I19" s="203">
        <f>SUMIF(F49:F56,A19,I49:I56)</f>
        <v>0</v>
      </c>
      <c r="J19" s="205"/>
    </row>
    <row r="20" spans="1:10" ht="23.25" customHeight="1" x14ac:dyDescent="0.2">
      <c r="A20" s="139" t="s">
        <v>79</v>
      </c>
      <c r="B20" s="37" t="s">
        <v>30</v>
      </c>
      <c r="C20" s="58"/>
      <c r="D20" s="59"/>
      <c r="E20" s="203"/>
      <c r="F20" s="204"/>
      <c r="G20" s="203"/>
      <c r="H20" s="204"/>
      <c r="I20" s="203">
        <f>SUMIF(F49:F56,A20,I49:I56)</f>
        <v>0</v>
      </c>
      <c r="J20" s="205"/>
    </row>
    <row r="21" spans="1:10" ht="23.25" customHeight="1" x14ac:dyDescent="0.2">
      <c r="A21" s="2"/>
      <c r="B21" s="47" t="s">
        <v>31</v>
      </c>
      <c r="C21" s="60"/>
      <c r="D21" s="61"/>
      <c r="E21" s="206"/>
      <c r="F21" s="242"/>
      <c r="G21" s="206"/>
      <c r="H21" s="242"/>
      <c r="I21" s="206">
        <f>SUM(I16:J20)</f>
        <v>0</v>
      </c>
      <c r="J21" s="207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15</v>
      </c>
      <c r="F23" s="38" t="s">
        <v>0</v>
      </c>
      <c r="G23" s="201">
        <f>ZakladDPHSniVypocet</f>
        <v>0</v>
      </c>
      <c r="H23" s="202"/>
      <c r="I23" s="202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15</v>
      </c>
      <c r="F24" s="38" t="s">
        <v>0</v>
      </c>
      <c r="G24" s="199">
        <f>A23</f>
        <v>0</v>
      </c>
      <c r="H24" s="200"/>
      <c r="I24" s="200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201">
        <f>ZakladDPHZaklVypocet</f>
        <v>0</v>
      </c>
      <c r="H25" s="202"/>
      <c r="I25" s="202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229">
        <f>A25</f>
        <v>0</v>
      </c>
      <c r="H26" s="230"/>
      <c r="I26" s="230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231">
        <f>CenaCelkem-(ZakladDPHSni+DPHSni+ZakladDPHZakl+DPHZakl)</f>
        <v>0</v>
      </c>
      <c r="H27" s="231"/>
      <c r="I27" s="231"/>
      <c r="J27" s="40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09">
        <f>ZakladDPHSniVypocet+ZakladDPHZaklVypocet</f>
        <v>0</v>
      </c>
      <c r="H28" s="209"/>
      <c r="I28" s="209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08">
        <f>A27</f>
        <v>0</v>
      </c>
      <c r="H29" s="208"/>
      <c r="I29" s="208"/>
      <c r="J29" s="120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10"/>
      <c r="E34" s="211"/>
      <c r="G34" s="212"/>
      <c r="H34" s="213"/>
      <c r="I34" s="213"/>
      <c r="J34" s="24"/>
    </row>
    <row r="35" spans="1:10" ht="12.75" customHeight="1" x14ac:dyDescent="0.2">
      <c r="A35" s="2"/>
      <c r="B35" s="2"/>
      <c r="D35" s="198" t="s">
        <v>2</v>
      </c>
      <c r="E35" s="198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59</v>
      </c>
      <c r="C39" s="193"/>
      <c r="D39" s="193"/>
      <c r="E39" s="193"/>
      <c r="F39" s="100">
        <f>'01 01 Pol'!AE63</f>
        <v>0</v>
      </c>
      <c r="G39" s="101">
        <f>'01 01 Pol'!AF63</f>
        <v>0</v>
      </c>
      <c r="H39" s="102">
        <f>(F39*SazbaDPH1/100)+(G39*SazbaDPH2/100)</f>
        <v>0</v>
      </c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hidden="1" customHeight="1" x14ac:dyDescent="0.2">
      <c r="A40" s="89">
        <v>2</v>
      </c>
      <c r="B40" s="104" t="s">
        <v>41</v>
      </c>
      <c r="C40" s="194" t="s">
        <v>42</v>
      </c>
      <c r="D40" s="194"/>
      <c r="E40" s="194"/>
      <c r="F40" s="105">
        <f>'01 01 Pol'!AE63</f>
        <v>0</v>
      </c>
      <c r="G40" s="106">
        <f>'01 01 Pol'!AF63</f>
        <v>0</v>
      </c>
      <c r="H40" s="106">
        <f>(F40*SazbaDPH1/100)+(G40*SazbaDPH2/100)</f>
        <v>0</v>
      </c>
      <c r="I40" s="106">
        <f>F40+G40+H40</f>
        <v>0</v>
      </c>
      <c r="J40" s="107" t="str">
        <f>IF(_xlfn.SINGLE(CenaCelkemVypocet)=0,"",I40/_xlfn.SINGLE(CenaCelkemVypocet)*100)</f>
        <v/>
      </c>
    </row>
    <row r="41" spans="1:10" ht="25.5" hidden="1" customHeight="1" x14ac:dyDescent="0.2">
      <c r="A41" s="89">
        <v>3</v>
      </c>
      <c r="B41" s="108" t="s">
        <v>41</v>
      </c>
      <c r="C41" s="193" t="s">
        <v>42</v>
      </c>
      <c r="D41" s="193"/>
      <c r="E41" s="193"/>
      <c r="F41" s="109">
        <f>'01 01 Pol'!AE63</f>
        <v>0</v>
      </c>
      <c r="G41" s="102">
        <f>'01 01 Pol'!AF63</f>
        <v>0</v>
      </c>
      <c r="H41" s="102">
        <f>(F41*SazbaDPH1/100)+(G41*SazbaDPH2/100)</f>
        <v>0</v>
      </c>
      <c r="I41" s="102">
        <f>F41+G41+H41</f>
        <v>0</v>
      </c>
      <c r="J41" s="103" t="str">
        <f>IF(_xlfn.SINGLE(CenaCelkemVypocet)=0,"",I41/_xlfn.SINGLE(CenaCelkemVypocet)*100)</f>
        <v/>
      </c>
    </row>
    <row r="42" spans="1:10" ht="25.5" hidden="1" customHeight="1" x14ac:dyDescent="0.2">
      <c r="A42" s="89"/>
      <c r="B42" s="195" t="s">
        <v>60</v>
      </c>
      <c r="C42" s="196"/>
      <c r="D42" s="196"/>
      <c r="E42" s="197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62</v>
      </c>
    </row>
    <row r="48" spans="1:10" ht="25.5" customHeight="1" x14ac:dyDescent="0.2">
      <c r="A48" s="123"/>
      <c r="B48" s="126" t="s">
        <v>18</v>
      </c>
      <c r="C48" s="126" t="s">
        <v>6</v>
      </c>
      <c r="D48" s="127"/>
      <c r="E48" s="127"/>
      <c r="F48" s="128" t="s">
        <v>63</v>
      </c>
      <c r="G48" s="128"/>
      <c r="H48" s="128"/>
      <c r="I48" s="128" t="s">
        <v>31</v>
      </c>
      <c r="J48" s="128" t="s">
        <v>0</v>
      </c>
    </row>
    <row r="49" spans="1:10" ht="36.75" customHeight="1" x14ac:dyDescent="0.2">
      <c r="A49" s="124"/>
      <c r="B49" s="129" t="s">
        <v>64</v>
      </c>
      <c r="C49" s="191" t="s">
        <v>65</v>
      </c>
      <c r="D49" s="192"/>
      <c r="E49" s="192"/>
      <c r="F49" s="135" t="s">
        <v>26</v>
      </c>
      <c r="G49" s="136"/>
      <c r="H49" s="136"/>
      <c r="I49" s="136">
        <f>'01 01 Pol'!G8</f>
        <v>0</v>
      </c>
      <c r="J49" s="133" t="str">
        <f>IF(I57=0,"",I49/I57*100)</f>
        <v/>
      </c>
    </row>
    <row r="50" spans="1:10" ht="36.75" customHeight="1" x14ac:dyDescent="0.2">
      <c r="A50" s="124"/>
      <c r="B50" s="129" t="s">
        <v>66</v>
      </c>
      <c r="C50" s="191" t="s">
        <v>67</v>
      </c>
      <c r="D50" s="192"/>
      <c r="E50" s="192"/>
      <c r="F50" s="135" t="s">
        <v>26</v>
      </c>
      <c r="G50" s="136"/>
      <c r="H50" s="136"/>
      <c r="I50" s="136">
        <f>'01 01 Pol'!G12</f>
        <v>0</v>
      </c>
      <c r="J50" s="133" t="str">
        <f>IF(I57=0,"",I50/I57*100)</f>
        <v/>
      </c>
    </row>
    <row r="51" spans="1:10" ht="36.75" customHeight="1" x14ac:dyDescent="0.2">
      <c r="A51" s="124"/>
      <c r="B51" s="129" t="s">
        <v>68</v>
      </c>
      <c r="C51" s="191" t="s">
        <v>69</v>
      </c>
      <c r="D51" s="192"/>
      <c r="E51" s="192"/>
      <c r="F51" s="135" t="s">
        <v>26</v>
      </c>
      <c r="G51" s="136"/>
      <c r="H51" s="136"/>
      <c r="I51" s="136">
        <f>'01 01 Pol'!G18</f>
        <v>0</v>
      </c>
      <c r="J51" s="133" t="str">
        <f>IF(I57=0,"",I51/I57*100)</f>
        <v/>
      </c>
    </row>
    <row r="52" spans="1:10" ht="36.75" customHeight="1" x14ac:dyDescent="0.2">
      <c r="A52" s="124"/>
      <c r="B52" s="129" t="s">
        <v>70</v>
      </c>
      <c r="C52" s="191" t="s">
        <v>71</v>
      </c>
      <c r="D52" s="192"/>
      <c r="E52" s="192"/>
      <c r="F52" s="135" t="s">
        <v>26</v>
      </c>
      <c r="G52" s="136"/>
      <c r="H52" s="136"/>
      <c r="I52" s="136">
        <f>'01 01 Pol'!G25</f>
        <v>0</v>
      </c>
      <c r="J52" s="133" t="str">
        <f>IF(I57=0,"",I52/I57*100)</f>
        <v/>
      </c>
    </row>
    <row r="53" spans="1:10" ht="36.75" customHeight="1" x14ac:dyDescent="0.2">
      <c r="A53" s="124"/>
      <c r="B53" s="129" t="s">
        <v>72</v>
      </c>
      <c r="C53" s="191" t="s">
        <v>73</v>
      </c>
      <c r="D53" s="192"/>
      <c r="E53" s="192"/>
      <c r="F53" s="135" t="s">
        <v>27</v>
      </c>
      <c r="G53" s="136"/>
      <c r="H53" s="136"/>
      <c r="I53" s="136">
        <f>'01 01 Pol'!G27</f>
        <v>0</v>
      </c>
      <c r="J53" s="133" t="str">
        <f>IF(I57=0,"",I53/I57*100)</f>
        <v/>
      </c>
    </row>
    <row r="54" spans="1:10" ht="36.75" customHeight="1" x14ac:dyDescent="0.2">
      <c r="A54" s="124"/>
      <c r="B54" s="129" t="s">
        <v>74</v>
      </c>
      <c r="C54" s="191" t="s">
        <v>75</v>
      </c>
      <c r="D54" s="192"/>
      <c r="E54" s="192"/>
      <c r="F54" s="135" t="s">
        <v>27</v>
      </c>
      <c r="G54" s="136"/>
      <c r="H54" s="136"/>
      <c r="I54" s="136">
        <f>'01 01 Pol'!G34</f>
        <v>0</v>
      </c>
      <c r="J54" s="133" t="str">
        <f>IF(I57=0,"",I54/I57*100)</f>
        <v/>
      </c>
    </row>
    <row r="55" spans="1:10" ht="36.75" customHeight="1" x14ac:dyDescent="0.2">
      <c r="A55" s="124"/>
      <c r="B55" s="129" t="s">
        <v>76</v>
      </c>
      <c r="C55" s="191" t="s">
        <v>77</v>
      </c>
      <c r="D55" s="192"/>
      <c r="E55" s="192"/>
      <c r="F55" s="135" t="s">
        <v>28</v>
      </c>
      <c r="G55" s="136"/>
      <c r="H55" s="136"/>
      <c r="I55" s="136">
        <f>'01 01 Pol'!G45</f>
        <v>0</v>
      </c>
      <c r="J55" s="133" t="str">
        <f>IF(I57=0,"",I55/I57*100)</f>
        <v/>
      </c>
    </row>
    <row r="56" spans="1:10" ht="36.75" customHeight="1" x14ac:dyDescent="0.2">
      <c r="A56" s="124"/>
      <c r="B56" s="129" t="s">
        <v>78</v>
      </c>
      <c r="C56" s="191" t="s">
        <v>29</v>
      </c>
      <c r="D56" s="192"/>
      <c r="E56" s="192"/>
      <c r="F56" s="135" t="s">
        <v>78</v>
      </c>
      <c r="G56" s="136"/>
      <c r="H56" s="136"/>
      <c r="I56" s="136">
        <f>'01 01 Pol'!G59</f>
        <v>0</v>
      </c>
      <c r="J56" s="133" t="str">
        <f>IF(I57=0,"",I56/I57*100)</f>
        <v/>
      </c>
    </row>
    <row r="57" spans="1:10" ht="25.5" customHeight="1" x14ac:dyDescent="0.2">
      <c r="A57" s="125"/>
      <c r="B57" s="130" t="s">
        <v>1</v>
      </c>
      <c r="C57" s="131"/>
      <c r="D57" s="132"/>
      <c r="E57" s="132"/>
      <c r="F57" s="137"/>
      <c r="G57" s="138"/>
      <c r="H57" s="138"/>
      <c r="I57" s="138">
        <f>SUM(I49:I56)</f>
        <v>0</v>
      </c>
      <c r="J57" s="134">
        <f>SUM(J49:J56)</f>
        <v>0</v>
      </c>
    </row>
    <row r="58" spans="1:10" x14ac:dyDescent="0.2">
      <c r="F58" s="87"/>
      <c r="G58" s="87"/>
      <c r="H58" s="87"/>
      <c r="I58" s="87"/>
      <c r="J58" s="88"/>
    </row>
    <row r="59" spans="1:10" x14ac:dyDescent="0.2">
      <c r="F59" s="87"/>
      <c r="G59" s="87"/>
      <c r="H59" s="87"/>
      <c r="I59" s="87"/>
      <c r="J59" s="88"/>
    </row>
    <row r="60" spans="1:10" x14ac:dyDescent="0.2">
      <c r="F60" s="87"/>
      <c r="G60" s="87"/>
      <c r="H60" s="87"/>
      <c r="I60" s="87"/>
      <c r="J60" s="88"/>
    </row>
  </sheetData>
  <sheetProtection algorithmName="SHA-512" hashValue="Cags7egPZDBaUARHKAPXe45VmhXZq2V52kd80G4NaGkDmKztsimsHGt6cIdjEeUI6q95baxubfd7y6rFh/9VrQ==" saltValue="2ohh8CeXBQ5A2wfOk6zzj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6:E56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7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49" t="s">
        <v>8</v>
      </c>
      <c r="B2" s="48"/>
      <c r="C2" s="245"/>
      <c r="D2" s="245"/>
      <c r="E2" s="245"/>
      <c r="F2" s="245"/>
      <c r="G2" s="246"/>
    </row>
    <row r="3" spans="1:7" ht="24.95" customHeight="1" x14ac:dyDescent="0.2">
      <c r="A3" s="49" t="s">
        <v>9</v>
      </c>
      <c r="B3" s="48"/>
      <c r="C3" s="245"/>
      <c r="D3" s="245"/>
      <c r="E3" s="245"/>
      <c r="F3" s="245"/>
      <c r="G3" s="246"/>
    </row>
    <row r="4" spans="1:7" ht="24.95" customHeight="1" x14ac:dyDescent="0.2">
      <c r="A4" s="49" t="s">
        <v>10</v>
      </c>
      <c r="B4" s="48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8CF24-E63D-476F-9F27-69CF6C0FBB79}">
  <sheetPr>
    <outlinePr summaryBelow="0"/>
  </sheetPr>
  <dimension ref="A1:BH5000"/>
  <sheetViews>
    <sheetView workbookViewId="0">
      <pane ySplit="7" topLeftCell="A26" activePane="bottomLeft" state="frozen"/>
      <selection pane="bottomLeft" activeCell="F36" sqref="F36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9" t="s">
        <v>7</v>
      </c>
      <c r="B1" s="259"/>
      <c r="C1" s="259"/>
      <c r="D1" s="259"/>
      <c r="E1" s="259"/>
      <c r="F1" s="259"/>
      <c r="G1" s="259"/>
      <c r="AG1" t="s">
        <v>80</v>
      </c>
    </row>
    <row r="2" spans="1:60" ht="24.95" customHeight="1" x14ac:dyDescent="0.2">
      <c r="A2" s="140" t="s">
        <v>8</v>
      </c>
      <c r="B2" s="48" t="s">
        <v>45</v>
      </c>
      <c r="C2" s="260" t="s">
        <v>216</v>
      </c>
      <c r="D2" s="261"/>
      <c r="E2" s="261"/>
      <c r="F2" s="261"/>
      <c r="G2" s="262"/>
      <c r="AG2" t="s">
        <v>81</v>
      </c>
    </row>
    <row r="3" spans="1:60" ht="24.95" customHeight="1" x14ac:dyDescent="0.2">
      <c r="A3" s="140" t="s">
        <v>9</v>
      </c>
      <c r="B3" s="48" t="s">
        <v>41</v>
      </c>
      <c r="C3" s="260" t="s">
        <v>216</v>
      </c>
      <c r="D3" s="261"/>
      <c r="E3" s="261"/>
      <c r="F3" s="261"/>
      <c r="G3" s="262"/>
      <c r="AC3" s="122" t="s">
        <v>81</v>
      </c>
      <c r="AG3" t="s">
        <v>82</v>
      </c>
    </row>
    <row r="4" spans="1:60" ht="24.95" customHeight="1" x14ac:dyDescent="0.2">
      <c r="A4" s="141" t="s">
        <v>10</v>
      </c>
      <c r="B4" s="142" t="s">
        <v>41</v>
      </c>
      <c r="C4" s="263" t="s">
        <v>216</v>
      </c>
      <c r="D4" s="264"/>
      <c r="E4" s="264"/>
      <c r="F4" s="264"/>
      <c r="G4" s="265"/>
      <c r="AG4" t="s">
        <v>83</v>
      </c>
    </row>
    <row r="5" spans="1:60" x14ac:dyDescent="0.2">
      <c r="D5" s="10"/>
    </row>
    <row r="6" spans="1:60" ht="38.25" x14ac:dyDescent="0.2">
      <c r="A6" s="144" t="s">
        <v>84</v>
      </c>
      <c r="B6" s="146" t="s">
        <v>85</v>
      </c>
      <c r="C6" s="146" t="s">
        <v>86</v>
      </c>
      <c r="D6" s="145" t="s">
        <v>87</v>
      </c>
      <c r="E6" s="144" t="s">
        <v>88</v>
      </c>
      <c r="F6" s="143" t="s">
        <v>89</v>
      </c>
      <c r="G6" s="144" t="s">
        <v>31</v>
      </c>
      <c r="H6" s="147" t="s">
        <v>32</v>
      </c>
      <c r="I6" s="147" t="s">
        <v>90</v>
      </c>
      <c r="J6" s="147" t="s">
        <v>33</v>
      </c>
      <c r="K6" s="147" t="s">
        <v>91</v>
      </c>
      <c r="L6" s="147" t="s">
        <v>92</v>
      </c>
      <c r="M6" s="147" t="s">
        <v>93</v>
      </c>
      <c r="N6" s="147" t="s">
        <v>94</v>
      </c>
      <c r="O6" s="147" t="s">
        <v>95</v>
      </c>
      <c r="P6" s="147" t="s">
        <v>96</v>
      </c>
      <c r="Q6" s="147" t="s">
        <v>97</v>
      </c>
      <c r="R6" s="147" t="s">
        <v>98</v>
      </c>
      <c r="S6" s="147" t="s">
        <v>99</v>
      </c>
      <c r="T6" s="147" t="s">
        <v>100</v>
      </c>
      <c r="U6" s="147" t="s">
        <v>101</v>
      </c>
      <c r="V6" s="147" t="s">
        <v>102</v>
      </c>
      <c r="W6" s="147" t="s">
        <v>103</v>
      </c>
      <c r="X6" s="147" t="s">
        <v>104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3" t="s">
        <v>105</v>
      </c>
      <c r="B8" s="164" t="s">
        <v>64</v>
      </c>
      <c r="C8" s="183" t="s">
        <v>65</v>
      </c>
      <c r="D8" s="165"/>
      <c r="E8" s="166"/>
      <c r="F8" s="167"/>
      <c r="G8" s="168">
        <f>SUMIF(AG9:AG11,"&lt;&gt;NOR",G9:G11)</f>
        <v>0</v>
      </c>
      <c r="H8" s="162"/>
      <c r="I8" s="162">
        <f>SUM(I9:I11)</f>
        <v>0</v>
      </c>
      <c r="J8" s="162"/>
      <c r="K8" s="162">
        <f>SUM(K9:K11)</f>
        <v>0</v>
      </c>
      <c r="L8" s="162"/>
      <c r="M8" s="162">
        <f>SUM(M9:M11)</f>
        <v>0</v>
      </c>
      <c r="N8" s="162"/>
      <c r="O8" s="162">
        <f>SUM(O9:O11)</f>
        <v>0</v>
      </c>
      <c r="P8" s="162"/>
      <c r="Q8" s="162">
        <f>SUM(Q9:Q11)</f>
        <v>0</v>
      </c>
      <c r="R8" s="162"/>
      <c r="S8" s="162"/>
      <c r="T8" s="162"/>
      <c r="U8" s="162"/>
      <c r="V8" s="162">
        <f>SUM(V9:V11)</f>
        <v>1.1499999999999999</v>
      </c>
      <c r="W8" s="162"/>
      <c r="X8" s="162"/>
      <c r="AG8" t="s">
        <v>106</v>
      </c>
    </row>
    <row r="9" spans="1:60" outlineLevel="1" x14ac:dyDescent="0.2">
      <c r="A9" s="169">
        <v>1</v>
      </c>
      <c r="B9" s="170" t="s">
        <v>107</v>
      </c>
      <c r="C9" s="184" t="s">
        <v>108</v>
      </c>
      <c r="D9" s="171" t="s">
        <v>109</v>
      </c>
      <c r="E9" s="172">
        <v>5</v>
      </c>
      <c r="F9" s="173"/>
      <c r="G9" s="174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8">
        <v>7.6000000000000004E-4</v>
      </c>
      <c r="O9" s="158">
        <f>ROUND(E9*N9,2)</f>
        <v>0</v>
      </c>
      <c r="P9" s="158">
        <v>0</v>
      </c>
      <c r="Q9" s="158">
        <f>ROUND(E9*P9,2)</f>
        <v>0</v>
      </c>
      <c r="R9" s="158"/>
      <c r="S9" s="158" t="s">
        <v>110</v>
      </c>
      <c r="T9" s="158" t="s">
        <v>110</v>
      </c>
      <c r="U9" s="158">
        <v>0.23</v>
      </c>
      <c r="V9" s="158">
        <f>ROUND(E9*U9,2)</f>
        <v>1.1499999999999999</v>
      </c>
      <c r="W9" s="158"/>
      <c r="X9" s="158" t="s">
        <v>111</v>
      </c>
      <c r="Y9" s="148"/>
      <c r="Z9" s="148"/>
      <c r="AA9" s="148"/>
      <c r="AB9" s="148"/>
      <c r="AC9" s="148"/>
      <c r="AD9" s="148"/>
      <c r="AE9" s="148"/>
      <c r="AF9" s="148"/>
      <c r="AG9" s="148" t="s">
        <v>112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5" t="s">
        <v>113</v>
      </c>
      <c r="D10" s="160"/>
      <c r="E10" s="161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114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5" t="s">
        <v>115</v>
      </c>
      <c r="D11" s="160"/>
      <c r="E11" s="161">
        <v>5</v>
      </c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48"/>
      <c r="Z11" s="148"/>
      <c r="AA11" s="148"/>
      <c r="AB11" s="148"/>
      <c r="AC11" s="148"/>
      <c r="AD11" s="148"/>
      <c r="AE11" s="148"/>
      <c r="AF11" s="148"/>
      <c r="AG11" s="148" t="s">
        <v>114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x14ac:dyDescent="0.2">
      <c r="A12" s="163" t="s">
        <v>105</v>
      </c>
      <c r="B12" s="164" t="s">
        <v>66</v>
      </c>
      <c r="C12" s="183" t="s">
        <v>67</v>
      </c>
      <c r="D12" s="165"/>
      <c r="E12" s="166"/>
      <c r="F12" s="167"/>
      <c r="G12" s="168">
        <f>SUMIF(AG13:AG17,"&lt;&gt;NOR",G13:G17)</f>
        <v>0</v>
      </c>
      <c r="H12" s="162"/>
      <c r="I12" s="162">
        <f>SUM(I13:I17)</f>
        <v>0</v>
      </c>
      <c r="J12" s="162"/>
      <c r="K12" s="162">
        <f>SUM(K13:K17)</f>
        <v>0</v>
      </c>
      <c r="L12" s="162"/>
      <c r="M12" s="162">
        <f>SUM(M13:M17)</f>
        <v>0</v>
      </c>
      <c r="N12" s="162"/>
      <c r="O12" s="162">
        <f>SUM(O13:O17)</f>
        <v>0.08</v>
      </c>
      <c r="P12" s="162"/>
      <c r="Q12" s="162">
        <f>SUM(Q13:Q17)</f>
        <v>0</v>
      </c>
      <c r="R12" s="162"/>
      <c r="S12" s="162"/>
      <c r="T12" s="162"/>
      <c r="U12" s="162"/>
      <c r="V12" s="162">
        <f>SUM(V13:V17)</f>
        <v>16.53</v>
      </c>
      <c r="W12" s="162"/>
      <c r="X12" s="162"/>
      <c r="AG12" t="s">
        <v>106</v>
      </c>
    </row>
    <row r="13" spans="1:60" outlineLevel="1" x14ac:dyDescent="0.2">
      <c r="A13" s="169">
        <v>2</v>
      </c>
      <c r="B13" s="170" t="s">
        <v>116</v>
      </c>
      <c r="C13" s="184" t="s">
        <v>117</v>
      </c>
      <c r="D13" s="171" t="s">
        <v>109</v>
      </c>
      <c r="E13" s="172">
        <v>62.32</v>
      </c>
      <c r="F13" s="173"/>
      <c r="G13" s="174">
        <f>ROUND(E13*F13,2)</f>
        <v>0</v>
      </c>
      <c r="H13" s="159"/>
      <c r="I13" s="158">
        <f>ROUND(E13*H13,2)</f>
        <v>0</v>
      </c>
      <c r="J13" s="159"/>
      <c r="K13" s="158">
        <f>ROUND(E13*J13,2)</f>
        <v>0</v>
      </c>
      <c r="L13" s="158">
        <v>21</v>
      </c>
      <c r="M13" s="158">
        <f>G13*(1+L13/100)</f>
        <v>0</v>
      </c>
      <c r="N13" s="158">
        <v>1.2099999999999999E-3</v>
      </c>
      <c r="O13" s="158">
        <f>ROUND(E13*N13,2)</f>
        <v>0.08</v>
      </c>
      <c r="P13" s="158">
        <v>0</v>
      </c>
      <c r="Q13" s="158">
        <f>ROUND(E13*P13,2)</f>
        <v>0</v>
      </c>
      <c r="R13" s="158"/>
      <c r="S13" s="158" t="s">
        <v>110</v>
      </c>
      <c r="T13" s="158" t="s">
        <v>110</v>
      </c>
      <c r="U13" s="158">
        <v>0.17699999999999999</v>
      </c>
      <c r="V13" s="158">
        <f>ROUND(E13*U13,2)</f>
        <v>11.03</v>
      </c>
      <c r="W13" s="158"/>
      <c r="X13" s="158" t="s">
        <v>111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112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55"/>
      <c r="B14" s="156"/>
      <c r="C14" s="185" t="s">
        <v>118</v>
      </c>
      <c r="D14" s="160"/>
      <c r="E14" s="161">
        <v>62.32</v>
      </c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8"/>
      <c r="Z14" s="148"/>
      <c r="AA14" s="148"/>
      <c r="AB14" s="148"/>
      <c r="AC14" s="148"/>
      <c r="AD14" s="148"/>
      <c r="AE14" s="148"/>
      <c r="AF14" s="148"/>
      <c r="AG14" s="148" t="s">
        <v>114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75">
        <v>3</v>
      </c>
      <c r="B15" s="176" t="s">
        <v>119</v>
      </c>
      <c r="C15" s="186" t="s">
        <v>213</v>
      </c>
      <c r="D15" s="177" t="s">
        <v>120</v>
      </c>
      <c r="E15" s="178">
        <v>2</v>
      </c>
      <c r="F15" s="179"/>
      <c r="G15" s="180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21</v>
      </c>
      <c r="M15" s="158">
        <f>G15*(1+L15/100)</f>
        <v>0</v>
      </c>
      <c r="N15" s="158">
        <v>0</v>
      </c>
      <c r="O15" s="158">
        <f>ROUND(E15*N15,2)</f>
        <v>0</v>
      </c>
      <c r="P15" s="158">
        <v>0</v>
      </c>
      <c r="Q15" s="158">
        <f>ROUND(E15*P15,2)</f>
        <v>0</v>
      </c>
      <c r="R15" s="158"/>
      <c r="S15" s="158" t="s">
        <v>110</v>
      </c>
      <c r="T15" s="158" t="s">
        <v>110</v>
      </c>
      <c r="U15" s="158">
        <v>1.6</v>
      </c>
      <c r="V15" s="158">
        <f>ROUND(E15*U15,2)</f>
        <v>3.2</v>
      </c>
      <c r="W15" s="158"/>
      <c r="X15" s="158" t="s">
        <v>111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112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 x14ac:dyDescent="0.2">
      <c r="A16" s="175">
        <v>4</v>
      </c>
      <c r="B16" s="176" t="s">
        <v>121</v>
      </c>
      <c r="C16" s="186" t="s">
        <v>214</v>
      </c>
      <c r="D16" s="177" t="s">
        <v>122</v>
      </c>
      <c r="E16" s="178">
        <v>20</v>
      </c>
      <c r="F16" s="179"/>
      <c r="G16" s="180">
        <f>ROUND(E16*F16,2)</f>
        <v>0</v>
      </c>
      <c r="H16" s="159"/>
      <c r="I16" s="158">
        <f>ROUND(E16*H16,2)</f>
        <v>0</v>
      </c>
      <c r="J16" s="159"/>
      <c r="K16" s="158">
        <f>ROUND(E16*J16,2)</f>
        <v>0</v>
      </c>
      <c r="L16" s="158">
        <v>21</v>
      </c>
      <c r="M16" s="158">
        <f>G16*(1+L16/100)</f>
        <v>0</v>
      </c>
      <c r="N16" s="158">
        <v>0</v>
      </c>
      <c r="O16" s="158">
        <f>ROUND(E16*N16,2)</f>
        <v>0</v>
      </c>
      <c r="P16" s="158">
        <v>0</v>
      </c>
      <c r="Q16" s="158">
        <f>ROUND(E16*P16,2)</f>
        <v>0</v>
      </c>
      <c r="R16" s="158"/>
      <c r="S16" s="158" t="s">
        <v>110</v>
      </c>
      <c r="T16" s="158" t="s">
        <v>110</v>
      </c>
      <c r="U16" s="158">
        <v>0</v>
      </c>
      <c r="V16" s="158">
        <f>ROUND(E16*U16,2)</f>
        <v>0</v>
      </c>
      <c r="W16" s="158"/>
      <c r="X16" s="158" t="s">
        <v>111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112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2.5" outlineLevel="1" x14ac:dyDescent="0.2">
      <c r="A17" s="175">
        <v>5</v>
      </c>
      <c r="B17" s="176" t="s">
        <v>123</v>
      </c>
      <c r="C17" s="186" t="s">
        <v>215</v>
      </c>
      <c r="D17" s="177" t="s">
        <v>120</v>
      </c>
      <c r="E17" s="178">
        <v>2</v>
      </c>
      <c r="F17" s="179"/>
      <c r="G17" s="180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21</v>
      </c>
      <c r="M17" s="158">
        <f>G17*(1+L17/100)</f>
        <v>0</v>
      </c>
      <c r="N17" s="158">
        <v>0</v>
      </c>
      <c r="O17" s="158">
        <f>ROUND(E17*N17,2)</f>
        <v>0</v>
      </c>
      <c r="P17" s="158">
        <v>0</v>
      </c>
      <c r="Q17" s="158">
        <f>ROUND(E17*P17,2)</f>
        <v>0</v>
      </c>
      <c r="R17" s="158"/>
      <c r="S17" s="158" t="s">
        <v>110</v>
      </c>
      <c r="T17" s="158" t="s">
        <v>110</v>
      </c>
      <c r="U17" s="158">
        <v>1.1499999999999999</v>
      </c>
      <c r="V17" s="158">
        <f>ROUND(E17*U17,2)</f>
        <v>2.2999999999999998</v>
      </c>
      <c r="W17" s="158"/>
      <c r="X17" s="158" t="s">
        <v>111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112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x14ac:dyDescent="0.2">
      <c r="A18" s="163" t="s">
        <v>105</v>
      </c>
      <c r="B18" s="164" t="s">
        <v>68</v>
      </c>
      <c r="C18" s="183" t="s">
        <v>69</v>
      </c>
      <c r="D18" s="165"/>
      <c r="E18" s="166"/>
      <c r="F18" s="167"/>
      <c r="G18" s="168">
        <f>SUMIF(AG19:AG24,"&lt;&gt;NOR",G19:G24)</f>
        <v>0</v>
      </c>
      <c r="H18" s="162"/>
      <c r="I18" s="162">
        <f>SUM(I19:I24)</f>
        <v>0</v>
      </c>
      <c r="J18" s="162"/>
      <c r="K18" s="162">
        <f>SUM(K19:K24)</f>
        <v>0</v>
      </c>
      <c r="L18" s="162"/>
      <c r="M18" s="162">
        <f>SUM(M19:M24)</f>
        <v>0</v>
      </c>
      <c r="N18" s="162"/>
      <c r="O18" s="162">
        <f>SUM(O19:O24)</f>
        <v>0</v>
      </c>
      <c r="P18" s="162"/>
      <c r="Q18" s="162">
        <f>SUM(Q19:Q24)</f>
        <v>0</v>
      </c>
      <c r="R18" s="162"/>
      <c r="S18" s="162"/>
      <c r="T18" s="162"/>
      <c r="U18" s="162"/>
      <c r="V18" s="162">
        <f>SUM(V19:V24)</f>
        <v>0</v>
      </c>
      <c r="W18" s="162"/>
      <c r="X18" s="162"/>
      <c r="AG18" t="s">
        <v>106</v>
      </c>
    </row>
    <row r="19" spans="1:60" outlineLevel="1" x14ac:dyDescent="0.2">
      <c r="A19" s="169">
        <v>6</v>
      </c>
      <c r="B19" s="170" t="s">
        <v>124</v>
      </c>
      <c r="C19" s="184" t="s">
        <v>125</v>
      </c>
      <c r="D19" s="171" t="s">
        <v>126</v>
      </c>
      <c r="E19" s="172">
        <v>16.69725</v>
      </c>
      <c r="F19" s="173"/>
      <c r="G19" s="174">
        <f>ROUND(E19*F19,2)</f>
        <v>0</v>
      </c>
      <c r="H19" s="159"/>
      <c r="I19" s="158">
        <f>ROUND(E19*H19,2)</f>
        <v>0</v>
      </c>
      <c r="J19" s="159"/>
      <c r="K19" s="158">
        <f>ROUND(E19*J19,2)</f>
        <v>0</v>
      </c>
      <c r="L19" s="158">
        <v>21</v>
      </c>
      <c r="M19" s="158">
        <f>G19*(1+L19/100)</f>
        <v>0</v>
      </c>
      <c r="N19" s="158">
        <v>0</v>
      </c>
      <c r="O19" s="158">
        <f>ROUND(E19*N19,2)</f>
        <v>0</v>
      </c>
      <c r="P19" s="158">
        <v>0</v>
      </c>
      <c r="Q19" s="158">
        <f>ROUND(E19*P19,2)</f>
        <v>0</v>
      </c>
      <c r="R19" s="158"/>
      <c r="S19" s="158" t="s">
        <v>127</v>
      </c>
      <c r="T19" s="158" t="s">
        <v>128</v>
      </c>
      <c r="U19" s="158">
        <v>0</v>
      </c>
      <c r="V19" s="158">
        <f>ROUND(E19*U19,2)</f>
        <v>0</v>
      </c>
      <c r="W19" s="158"/>
      <c r="X19" s="158" t="s">
        <v>111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112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5" t="s">
        <v>129</v>
      </c>
      <c r="D20" s="160"/>
      <c r="E20" s="161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48"/>
      <c r="Z20" s="148"/>
      <c r="AA20" s="148"/>
      <c r="AB20" s="148"/>
      <c r="AC20" s="148"/>
      <c r="AD20" s="148"/>
      <c r="AE20" s="148"/>
      <c r="AF20" s="148"/>
      <c r="AG20" s="148" t="s">
        <v>114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5" t="s">
        <v>130</v>
      </c>
      <c r="D21" s="160"/>
      <c r="E21" s="161">
        <v>16.69725</v>
      </c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48"/>
      <c r="Z21" s="148"/>
      <c r="AA21" s="148"/>
      <c r="AB21" s="148"/>
      <c r="AC21" s="148"/>
      <c r="AD21" s="148"/>
      <c r="AE21" s="148"/>
      <c r="AF21" s="148"/>
      <c r="AG21" s="148" t="s">
        <v>114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69">
        <v>7</v>
      </c>
      <c r="B22" s="170" t="s">
        <v>131</v>
      </c>
      <c r="C22" s="184" t="s">
        <v>132</v>
      </c>
      <c r="D22" s="171" t="s">
        <v>133</v>
      </c>
      <c r="E22" s="172">
        <v>3</v>
      </c>
      <c r="F22" s="173"/>
      <c r="G22" s="174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21</v>
      </c>
      <c r="M22" s="158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8"/>
      <c r="S22" s="158" t="s">
        <v>127</v>
      </c>
      <c r="T22" s="158" t="s">
        <v>128</v>
      </c>
      <c r="U22" s="158">
        <v>0</v>
      </c>
      <c r="V22" s="158">
        <f>ROUND(E22*U22,2)</f>
        <v>0</v>
      </c>
      <c r="W22" s="158"/>
      <c r="X22" s="158" t="s">
        <v>111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112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5" t="s">
        <v>129</v>
      </c>
      <c r="D23" s="160"/>
      <c r="E23" s="161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48"/>
      <c r="Z23" s="148"/>
      <c r="AA23" s="148"/>
      <c r="AB23" s="148"/>
      <c r="AC23" s="148"/>
      <c r="AD23" s="148"/>
      <c r="AE23" s="148"/>
      <c r="AF23" s="148"/>
      <c r="AG23" s="148" t="s">
        <v>114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5" t="s">
        <v>134</v>
      </c>
      <c r="D24" s="160"/>
      <c r="E24" s="161">
        <v>3</v>
      </c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48"/>
      <c r="Z24" s="148"/>
      <c r="AA24" s="148"/>
      <c r="AB24" s="148"/>
      <c r="AC24" s="148"/>
      <c r="AD24" s="148"/>
      <c r="AE24" s="148"/>
      <c r="AF24" s="148"/>
      <c r="AG24" s="148" t="s">
        <v>114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x14ac:dyDescent="0.2">
      <c r="A25" s="163" t="s">
        <v>105</v>
      </c>
      <c r="B25" s="164" t="s">
        <v>70</v>
      </c>
      <c r="C25" s="183" t="s">
        <v>71</v>
      </c>
      <c r="D25" s="165"/>
      <c r="E25" s="166"/>
      <c r="F25" s="167"/>
      <c r="G25" s="168">
        <f>SUMIF(AG26:AG26,"&lt;&gt;NOR",G26:G26)</f>
        <v>0</v>
      </c>
      <c r="H25" s="162"/>
      <c r="I25" s="162">
        <f>SUM(I26:I26)</f>
        <v>0</v>
      </c>
      <c r="J25" s="162"/>
      <c r="K25" s="162">
        <f>SUM(K26:K26)</f>
        <v>0</v>
      </c>
      <c r="L25" s="162"/>
      <c r="M25" s="162">
        <f>SUM(M26:M26)</f>
        <v>0</v>
      </c>
      <c r="N25" s="162"/>
      <c r="O25" s="162">
        <f>SUM(O26:O26)</f>
        <v>0</v>
      </c>
      <c r="P25" s="162"/>
      <c r="Q25" s="162">
        <f>SUM(Q26:Q26)</f>
        <v>0</v>
      </c>
      <c r="R25" s="162"/>
      <c r="S25" s="162"/>
      <c r="T25" s="162"/>
      <c r="U25" s="162"/>
      <c r="V25" s="162">
        <f>SUM(V26:V26)</f>
        <v>0.15</v>
      </c>
      <c r="W25" s="162"/>
      <c r="X25" s="162"/>
      <c r="AG25" t="s">
        <v>106</v>
      </c>
    </row>
    <row r="26" spans="1:60" outlineLevel="1" x14ac:dyDescent="0.2">
      <c r="A26" s="175">
        <v>8</v>
      </c>
      <c r="B26" s="176" t="s">
        <v>135</v>
      </c>
      <c r="C26" s="186" t="s">
        <v>136</v>
      </c>
      <c r="D26" s="177" t="s">
        <v>137</v>
      </c>
      <c r="E26" s="178">
        <v>7.9210000000000003E-2</v>
      </c>
      <c r="F26" s="179"/>
      <c r="G26" s="180">
        <f>ROUND(E26*F26,2)</f>
        <v>0</v>
      </c>
      <c r="H26" s="159"/>
      <c r="I26" s="158">
        <f>ROUND(E26*H26,2)</f>
        <v>0</v>
      </c>
      <c r="J26" s="159"/>
      <c r="K26" s="158">
        <f>ROUND(E26*J26,2)</f>
        <v>0</v>
      </c>
      <c r="L26" s="158">
        <v>21</v>
      </c>
      <c r="M26" s="158">
        <f>G26*(1+L26/100)</f>
        <v>0</v>
      </c>
      <c r="N26" s="158">
        <v>0</v>
      </c>
      <c r="O26" s="158">
        <f>ROUND(E26*N26,2)</f>
        <v>0</v>
      </c>
      <c r="P26" s="158">
        <v>0</v>
      </c>
      <c r="Q26" s="158">
        <f>ROUND(E26*P26,2)</f>
        <v>0</v>
      </c>
      <c r="R26" s="158"/>
      <c r="S26" s="158" t="s">
        <v>110</v>
      </c>
      <c r="T26" s="158" t="s">
        <v>110</v>
      </c>
      <c r="U26" s="158">
        <v>1.8720000000000001</v>
      </c>
      <c r="V26" s="158">
        <f>ROUND(E26*U26,2)</f>
        <v>0.15</v>
      </c>
      <c r="W26" s="158"/>
      <c r="X26" s="158" t="s">
        <v>138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139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x14ac:dyDescent="0.2">
      <c r="A27" s="163" t="s">
        <v>105</v>
      </c>
      <c r="B27" s="164" t="s">
        <v>72</v>
      </c>
      <c r="C27" s="183" t="s">
        <v>73</v>
      </c>
      <c r="D27" s="165"/>
      <c r="E27" s="166"/>
      <c r="F27" s="167"/>
      <c r="G27" s="168">
        <f>SUMIF(AG28:AG33,"&lt;&gt;NOR",G28:G33)</f>
        <v>0</v>
      </c>
      <c r="H27" s="162"/>
      <c r="I27" s="162">
        <f>SUM(I28:I33)</f>
        <v>0</v>
      </c>
      <c r="J27" s="162"/>
      <c r="K27" s="162">
        <f>SUM(K28:K33)</f>
        <v>0</v>
      </c>
      <c r="L27" s="162"/>
      <c r="M27" s="162">
        <f>SUM(M28:M33)</f>
        <v>0</v>
      </c>
      <c r="N27" s="162"/>
      <c r="O27" s="162">
        <f>SUM(O28:O33)</f>
        <v>0.01</v>
      </c>
      <c r="P27" s="162"/>
      <c r="Q27" s="162">
        <f>SUM(Q28:Q33)</f>
        <v>0</v>
      </c>
      <c r="R27" s="162"/>
      <c r="S27" s="162"/>
      <c r="T27" s="162"/>
      <c r="U27" s="162"/>
      <c r="V27" s="162">
        <f>SUM(V28:V33)</f>
        <v>4.8</v>
      </c>
      <c r="W27" s="162"/>
      <c r="X27" s="162"/>
      <c r="AG27" t="s">
        <v>106</v>
      </c>
    </row>
    <row r="28" spans="1:60" outlineLevel="1" x14ac:dyDescent="0.2">
      <c r="A28" s="169">
        <v>9</v>
      </c>
      <c r="B28" s="170" t="s">
        <v>140</v>
      </c>
      <c r="C28" s="184" t="s">
        <v>141</v>
      </c>
      <c r="D28" s="171" t="s">
        <v>109</v>
      </c>
      <c r="E28" s="172">
        <v>20</v>
      </c>
      <c r="F28" s="173"/>
      <c r="G28" s="174">
        <f>ROUND(E28*F28,2)</f>
        <v>0</v>
      </c>
      <c r="H28" s="159"/>
      <c r="I28" s="158">
        <f>ROUND(E28*H28,2)</f>
        <v>0</v>
      </c>
      <c r="J28" s="159"/>
      <c r="K28" s="158">
        <f>ROUND(E28*J28,2)</f>
        <v>0</v>
      </c>
      <c r="L28" s="158">
        <v>21</v>
      </c>
      <c r="M28" s="158">
        <f>G28*(1+L28/100)</f>
        <v>0</v>
      </c>
      <c r="N28" s="158">
        <v>6.9999999999999994E-5</v>
      </c>
      <c r="O28" s="158">
        <f>ROUND(E28*N28,2)</f>
        <v>0</v>
      </c>
      <c r="P28" s="158">
        <v>0</v>
      </c>
      <c r="Q28" s="158">
        <f>ROUND(E28*P28,2)</f>
        <v>0</v>
      </c>
      <c r="R28" s="158"/>
      <c r="S28" s="158" t="s">
        <v>110</v>
      </c>
      <c r="T28" s="158" t="s">
        <v>110</v>
      </c>
      <c r="U28" s="158">
        <v>0.03</v>
      </c>
      <c r="V28" s="158">
        <f>ROUND(E28*U28,2)</f>
        <v>0.6</v>
      </c>
      <c r="W28" s="158"/>
      <c r="X28" s="158" t="s">
        <v>111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142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5" t="s">
        <v>143</v>
      </c>
      <c r="D29" s="160"/>
      <c r="E29" s="161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48"/>
      <c r="Z29" s="148"/>
      <c r="AA29" s="148"/>
      <c r="AB29" s="148"/>
      <c r="AC29" s="148"/>
      <c r="AD29" s="148"/>
      <c r="AE29" s="148"/>
      <c r="AF29" s="148"/>
      <c r="AG29" s="148" t="s">
        <v>114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5" t="s">
        <v>144</v>
      </c>
      <c r="D30" s="160"/>
      <c r="E30" s="161">
        <v>20</v>
      </c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8"/>
      <c r="Z30" s="148"/>
      <c r="AA30" s="148"/>
      <c r="AB30" s="148"/>
      <c r="AC30" s="148"/>
      <c r="AD30" s="148"/>
      <c r="AE30" s="148"/>
      <c r="AF30" s="148"/>
      <c r="AG30" s="148" t="s">
        <v>114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5">
        <v>10</v>
      </c>
      <c r="B31" s="176" t="s">
        <v>145</v>
      </c>
      <c r="C31" s="186" t="s">
        <v>146</v>
      </c>
      <c r="D31" s="177" t="s">
        <v>109</v>
      </c>
      <c r="E31" s="178">
        <v>20</v>
      </c>
      <c r="F31" s="179"/>
      <c r="G31" s="180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21</v>
      </c>
      <c r="M31" s="158">
        <f>G31*(1+L31/100)</f>
        <v>0</v>
      </c>
      <c r="N31" s="158">
        <v>2.9E-4</v>
      </c>
      <c r="O31" s="158">
        <f>ROUND(E31*N31,2)</f>
        <v>0.01</v>
      </c>
      <c r="P31" s="158">
        <v>0</v>
      </c>
      <c r="Q31" s="158">
        <f>ROUND(E31*P31,2)</f>
        <v>0</v>
      </c>
      <c r="R31" s="158"/>
      <c r="S31" s="158" t="s">
        <v>110</v>
      </c>
      <c r="T31" s="158" t="s">
        <v>110</v>
      </c>
      <c r="U31" s="158">
        <v>0.1</v>
      </c>
      <c r="V31" s="158">
        <f>ROUND(E31*U31,2)</f>
        <v>2</v>
      </c>
      <c r="W31" s="158"/>
      <c r="X31" s="158" t="s">
        <v>111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142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5">
        <v>11</v>
      </c>
      <c r="B32" s="176" t="s">
        <v>147</v>
      </c>
      <c r="C32" s="186" t="s">
        <v>148</v>
      </c>
      <c r="D32" s="177" t="s">
        <v>109</v>
      </c>
      <c r="E32" s="178">
        <v>20</v>
      </c>
      <c r="F32" s="179"/>
      <c r="G32" s="180">
        <f>ROUND(E32*F32,2)</f>
        <v>0</v>
      </c>
      <c r="H32" s="159"/>
      <c r="I32" s="158">
        <f>ROUND(E32*H32,2)</f>
        <v>0</v>
      </c>
      <c r="J32" s="159"/>
      <c r="K32" s="158">
        <f>ROUND(E32*J32,2)</f>
        <v>0</v>
      </c>
      <c r="L32" s="158">
        <v>21</v>
      </c>
      <c r="M32" s="158">
        <f>G32*(1+L32/100)</f>
        <v>0</v>
      </c>
      <c r="N32" s="158">
        <v>0</v>
      </c>
      <c r="O32" s="158">
        <f>ROUND(E32*N32,2)</f>
        <v>0</v>
      </c>
      <c r="P32" s="158">
        <v>0</v>
      </c>
      <c r="Q32" s="158">
        <f>ROUND(E32*P32,2)</f>
        <v>0</v>
      </c>
      <c r="R32" s="158"/>
      <c r="S32" s="158" t="s">
        <v>110</v>
      </c>
      <c r="T32" s="158" t="s">
        <v>110</v>
      </c>
      <c r="U32" s="158">
        <v>7.0000000000000007E-2</v>
      </c>
      <c r="V32" s="158">
        <f>ROUND(E32*U32,2)</f>
        <v>1.4</v>
      </c>
      <c r="W32" s="158"/>
      <c r="X32" s="158" t="s">
        <v>111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142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75">
        <v>12</v>
      </c>
      <c r="B33" s="176" t="s">
        <v>149</v>
      </c>
      <c r="C33" s="186" t="s">
        <v>150</v>
      </c>
      <c r="D33" s="177" t="s">
        <v>109</v>
      </c>
      <c r="E33" s="178">
        <v>20</v>
      </c>
      <c r="F33" s="179"/>
      <c r="G33" s="180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21</v>
      </c>
      <c r="M33" s="158">
        <f>G33*(1+L33/100)</f>
        <v>0</v>
      </c>
      <c r="N33" s="158">
        <v>0</v>
      </c>
      <c r="O33" s="158">
        <f>ROUND(E33*N33,2)</f>
        <v>0</v>
      </c>
      <c r="P33" s="158">
        <v>0</v>
      </c>
      <c r="Q33" s="158">
        <f>ROUND(E33*P33,2)</f>
        <v>0</v>
      </c>
      <c r="R33" s="158"/>
      <c r="S33" s="158" t="s">
        <v>110</v>
      </c>
      <c r="T33" s="158" t="s">
        <v>110</v>
      </c>
      <c r="U33" s="158">
        <v>0.04</v>
      </c>
      <c r="V33" s="158">
        <f>ROUND(E33*U33,2)</f>
        <v>0.8</v>
      </c>
      <c r="W33" s="158"/>
      <c r="X33" s="158" t="s">
        <v>111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142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x14ac:dyDescent="0.2">
      <c r="A34" s="163" t="s">
        <v>105</v>
      </c>
      <c r="B34" s="164" t="s">
        <v>74</v>
      </c>
      <c r="C34" s="183" t="s">
        <v>75</v>
      </c>
      <c r="D34" s="165"/>
      <c r="E34" s="166"/>
      <c r="F34" s="167"/>
      <c r="G34" s="168">
        <f>SUMIF(AG35:AG44,"&lt;&gt;NOR",G35:G44)</f>
        <v>0</v>
      </c>
      <c r="H34" s="162"/>
      <c r="I34" s="162">
        <f>SUM(I35:I44)</f>
        <v>0</v>
      </c>
      <c r="J34" s="162"/>
      <c r="K34" s="162">
        <f>SUM(K35:K44)</f>
        <v>0</v>
      </c>
      <c r="L34" s="162"/>
      <c r="M34" s="162">
        <f>SUM(M35:M44)</f>
        <v>0</v>
      </c>
      <c r="N34" s="162"/>
      <c r="O34" s="162">
        <f>SUM(O35:O44)</f>
        <v>0</v>
      </c>
      <c r="P34" s="162"/>
      <c r="Q34" s="162">
        <f>SUM(Q35:Q44)</f>
        <v>0</v>
      </c>
      <c r="R34" s="162"/>
      <c r="S34" s="162"/>
      <c r="T34" s="162"/>
      <c r="U34" s="162"/>
      <c r="V34" s="162">
        <f>SUM(V35:V44)</f>
        <v>0</v>
      </c>
      <c r="W34" s="162"/>
      <c r="X34" s="162"/>
      <c r="AG34" t="s">
        <v>106</v>
      </c>
    </row>
    <row r="35" spans="1:60" outlineLevel="1" x14ac:dyDescent="0.2">
      <c r="A35" s="175">
        <v>13</v>
      </c>
      <c r="B35" s="176" t="s">
        <v>151</v>
      </c>
      <c r="C35" s="186" t="s">
        <v>152</v>
      </c>
      <c r="D35" s="177" t="s">
        <v>0</v>
      </c>
      <c r="E35" s="181"/>
      <c r="F35" s="179"/>
      <c r="G35" s="180">
        <f t="shared" ref="G35:G44" si="0">ROUND(E35*F35,2)</f>
        <v>0</v>
      </c>
      <c r="H35" s="159"/>
      <c r="I35" s="158">
        <f t="shared" ref="I35:I44" si="1">ROUND(E35*H35,2)</f>
        <v>0</v>
      </c>
      <c r="J35" s="159"/>
      <c r="K35" s="158">
        <f t="shared" ref="K35:K44" si="2">ROUND(E35*J35,2)</f>
        <v>0</v>
      </c>
      <c r="L35" s="158">
        <v>21</v>
      </c>
      <c r="M35" s="158">
        <f t="shared" ref="M35:M44" si="3">G35*(1+L35/100)</f>
        <v>0</v>
      </c>
      <c r="N35" s="158">
        <v>0</v>
      </c>
      <c r="O35" s="158">
        <f t="shared" ref="O35:O44" si="4">ROUND(E35*N35,2)</f>
        <v>0</v>
      </c>
      <c r="P35" s="158">
        <v>0</v>
      </c>
      <c r="Q35" s="158">
        <f t="shared" ref="Q35:Q44" si="5">ROUND(E35*P35,2)</f>
        <v>0</v>
      </c>
      <c r="R35" s="158"/>
      <c r="S35" s="158" t="s">
        <v>127</v>
      </c>
      <c r="T35" s="158" t="s">
        <v>128</v>
      </c>
      <c r="U35" s="158">
        <v>0</v>
      </c>
      <c r="V35" s="158">
        <f t="shared" ref="V35:V44" si="6">ROUND(E35*U35,2)</f>
        <v>0</v>
      </c>
      <c r="W35" s="158"/>
      <c r="X35" s="158" t="s">
        <v>111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112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2.5" outlineLevel="1" x14ac:dyDescent="0.2">
      <c r="A36" s="175">
        <v>14</v>
      </c>
      <c r="B36" s="176" t="s">
        <v>153</v>
      </c>
      <c r="C36" s="186" t="s">
        <v>154</v>
      </c>
      <c r="D36" s="177" t="s">
        <v>133</v>
      </c>
      <c r="E36" s="178">
        <v>3</v>
      </c>
      <c r="F36" s="179"/>
      <c r="G36" s="180">
        <f t="shared" si="0"/>
        <v>0</v>
      </c>
      <c r="H36" s="159"/>
      <c r="I36" s="158">
        <f t="shared" si="1"/>
        <v>0</v>
      </c>
      <c r="J36" s="159"/>
      <c r="K36" s="158">
        <f t="shared" si="2"/>
        <v>0</v>
      </c>
      <c r="L36" s="158">
        <v>21</v>
      </c>
      <c r="M36" s="158">
        <f t="shared" si="3"/>
        <v>0</v>
      </c>
      <c r="N36" s="158">
        <v>0</v>
      </c>
      <c r="O36" s="158">
        <f t="shared" si="4"/>
        <v>0</v>
      </c>
      <c r="P36" s="158">
        <v>0</v>
      </c>
      <c r="Q36" s="158">
        <f t="shared" si="5"/>
        <v>0</v>
      </c>
      <c r="R36" s="158"/>
      <c r="S36" s="158" t="s">
        <v>127</v>
      </c>
      <c r="T36" s="158" t="s">
        <v>128</v>
      </c>
      <c r="U36" s="158">
        <v>0</v>
      </c>
      <c r="V36" s="158">
        <f t="shared" si="6"/>
        <v>0</v>
      </c>
      <c r="W36" s="158"/>
      <c r="X36" s="158" t="s">
        <v>111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112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2.5" outlineLevel="1" x14ac:dyDescent="0.2">
      <c r="A37" s="175">
        <v>15</v>
      </c>
      <c r="B37" s="176" t="s">
        <v>155</v>
      </c>
      <c r="C37" s="186" t="s">
        <v>156</v>
      </c>
      <c r="D37" s="177" t="s">
        <v>133</v>
      </c>
      <c r="E37" s="178">
        <v>5</v>
      </c>
      <c r="F37" s="179"/>
      <c r="G37" s="180">
        <f t="shared" si="0"/>
        <v>0</v>
      </c>
      <c r="H37" s="159"/>
      <c r="I37" s="158">
        <f t="shared" si="1"/>
        <v>0</v>
      </c>
      <c r="J37" s="159"/>
      <c r="K37" s="158">
        <f t="shared" si="2"/>
        <v>0</v>
      </c>
      <c r="L37" s="158">
        <v>21</v>
      </c>
      <c r="M37" s="158">
        <f t="shared" si="3"/>
        <v>0</v>
      </c>
      <c r="N37" s="158">
        <v>0</v>
      </c>
      <c r="O37" s="158">
        <f t="shared" si="4"/>
        <v>0</v>
      </c>
      <c r="P37" s="158">
        <v>0</v>
      </c>
      <c r="Q37" s="158">
        <f t="shared" si="5"/>
        <v>0</v>
      </c>
      <c r="R37" s="158"/>
      <c r="S37" s="158" t="s">
        <v>127</v>
      </c>
      <c r="T37" s="158" t="s">
        <v>128</v>
      </c>
      <c r="U37" s="158">
        <v>0</v>
      </c>
      <c r="V37" s="158">
        <f t="shared" si="6"/>
        <v>0</v>
      </c>
      <c r="W37" s="158"/>
      <c r="X37" s="158" t="s">
        <v>111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112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outlineLevel="1" x14ac:dyDescent="0.2">
      <c r="A38" s="175">
        <v>16</v>
      </c>
      <c r="B38" s="176" t="s">
        <v>157</v>
      </c>
      <c r="C38" s="186" t="s">
        <v>158</v>
      </c>
      <c r="D38" s="177" t="s">
        <v>133</v>
      </c>
      <c r="E38" s="178">
        <v>3</v>
      </c>
      <c r="F38" s="179"/>
      <c r="G38" s="180">
        <f t="shared" si="0"/>
        <v>0</v>
      </c>
      <c r="H38" s="159"/>
      <c r="I38" s="158">
        <f t="shared" si="1"/>
        <v>0</v>
      </c>
      <c r="J38" s="159"/>
      <c r="K38" s="158">
        <f t="shared" si="2"/>
        <v>0</v>
      </c>
      <c r="L38" s="158">
        <v>21</v>
      </c>
      <c r="M38" s="158">
        <f t="shared" si="3"/>
        <v>0</v>
      </c>
      <c r="N38" s="158">
        <v>0</v>
      </c>
      <c r="O38" s="158">
        <f t="shared" si="4"/>
        <v>0</v>
      </c>
      <c r="P38" s="158">
        <v>0</v>
      </c>
      <c r="Q38" s="158">
        <f t="shared" si="5"/>
        <v>0</v>
      </c>
      <c r="R38" s="158"/>
      <c r="S38" s="158" t="s">
        <v>127</v>
      </c>
      <c r="T38" s="158" t="s">
        <v>128</v>
      </c>
      <c r="U38" s="158">
        <v>0</v>
      </c>
      <c r="V38" s="158">
        <f t="shared" si="6"/>
        <v>0</v>
      </c>
      <c r="W38" s="158"/>
      <c r="X38" s="158" t="s">
        <v>111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112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22.5" outlineLevel="1" x14ac:dyDescent="0.2">
      <c r="A39" s="175">
        <v>17</v>
      </c>
      <c r="B39" s="176" t="s">
        <v>159</v>
      </c>
      <c r="C39" s="186" t="s">
        <v>160</v>
      </c>
      <c r="D39" s="177" t="s">
        <v>133</v>
      </c>
      <c r="E39" s="178">
        <v>2</v>
      </c>
      <c r="F39" s="179"/>
      <c r="G39" s="180">
        <f t="shared" si="0"/>
        <v>0</v>
      </c>
      <c r="H39" s="159"/>
      <c r="I39" s="158">
        <f t="shared" si="1"/>
        <v>0</v>
      </c>
      <c r="J39" s="159"/>
      <c r="K39" s="158">
        <f t="shared" si="2"/>
        <v>0</v>
      </c>
      <c r="L39" s="158">
        <v>21</v>
      </c>
      <c r="M39" s="158">
        <f t="shared" si="3"/>
        <v>0</v>
      </c>
      <c r="N39" s="158">
        <v>0</v>
      </c>
      <c r="O39" s="158">
        <f t="shared" si="4"/>
        <v>0</v>
      </c>
      <c r="P39" s="158">
        <v>0</v>
      </c>
      <c r="Q39" s="158">
        <f t="shared" si="5"/>
        <v>0</v>
      </c>
      <c r="R39" s="158"/>
      <c r="S39" s="158" t="s">
        <v>127</v>
      </c>
      <c r="T39" s="158" t="s">
        <v>128</v>
      </c>
      <c r="U39" s="158">
        <v>0</v>
      </c>
      <c r="V39" s="158">
        <f t="shared" si="6"/>
        <v>0</v>
      </c>
      <c r="W39" s="158"/>
      <c r="X39" s="158" t="s">
        <v>111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112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outlineLevel="1" x14ac:dyDescent="0.2">
      <c r="A40" s="175">
        <v>18</v>
      </c>
      <c r="B40" s="176" t="s">
        <v>161</v>
      </c>
      <c r="C40" s="186" t="s">
        <v>162</v>
      </c>
      <c r="D40" s="177" t="s">
        <v>133</v>
      </c>
      <c r="E40" s="178">
        <v>4</v>
      </c>
      <c r="F40" s="179"/>
      <c r="G40" s="180">
        <f t="shared" si="0"/>
        <v>0</v>
      </c>
      <c r="H40" s="159"/>
      <c r="I40" s="158">
        <f t="shared" si="1"/>
        <v>0</v>
      </c>
      <c r="J40" s="159"/>
      <c r="K40" s="158">
        <f t="shared" si="2"/>
        <v>0</v>
      </c>
      <c r="L40" s="158">
        <v>21</v>
      </c>
      <c r="M40" s="158">
        <f t="shared" si="3"/>
        <v>0</v>
      </c>
      <c r="N40" s="158">
        <v>0</v>
      </c>
      <c r="O40" s="158">
        <f t="shared" si="4"/>
        <v>0</v>
      </c>
      <c r="P40" s="158">
        <v>0</v>
      </c>
      <c r="Q40" s="158">
        <f t="shared" si="5"/>
        <v>0</v>
      </c>
      <c r="R40" s="158"/>
      <c r="S40" s="158" t="s">
        <v>127</v>
      </c>
      <c r="T40" s="158" t="s">
        <v>128</v>
      </c>
      <c r="U40" s="158">
        <v>0</v>
      </c>
      <c r="V40" s="158">
        <f t="shared" si="6"/>
        <v>0</v>
      </c>
      <c r="W40" s="158"/>
      <c r="X40" s="158" t="s">
        <v>111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112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22.5" outlineLevel="1" x14ac:dyDescent="0.2">
      <c r="A41" s="175">
        <v>19</v>
      </c>
      <c r="B41" s="176" t="s">
        <v>163</v>
      </c>
      <c r="C41" s="186" t="s">
        <v>164</v>
      </c>
      <c r="D41" s="177" t="s">
        <v>133</v>
      </c>
      <c r="E41" s="178">
        <v>4</v>
      </c>
      <c r="F41" s="179"/>
      <c r="G41" s="180">
        <f t="shared" si="0"/>
        <v>0</v>
      </c>
      <c r="H41" s="159"/>
      <c r="I41" s="158">
        <f t="shared" si="1"/>
        <v>0</v>
      </c>
      <c r="J41" s="159"/>
      <c r="K41" s="158">
        <f t="shared" si="2"/>
        <v>0</v>
      </c>
      <c r="L41" s="158">
        <v>21</v>
      </c>
      <c r="M41" s="158">
        <f t="shared" si="3"/>
        <v>0</v>
      </c>
      <c r="N41" s="158">
        <v>0</v>
      </c>
      <c r="O41" s="158">
        <f t="shared" si="4"/>
        <v>0</v>
      </c>
      <c r="P41" s="158">
        <v>0</v>
      </c>
      <c r="Q41" s="158">
        <f t="shared" si="5"/>
        <v>0</v>
      </c>
      <c r="R41" s="158"/>
      <c r="S41" s="158" t="s">
        <v>127</v>
      </c>
      <c r="T41" s="158" t="s">
        <v>128</v>
      </c>
      <c r="U41" s="158">
        <v>0</v>
      </c>
      <c r="V41" s="158">
        <f t="shared" si="6"/>
        <v>0</v>
      </c>
      <c r="W41" s="158"/>
      <c r="X41" s="158" t="s">
        <v>111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112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22.5" outlineLevel="1" x14ac:dyDescent="0.2">
      <c r="A42" s="175">
        <v>20</v>
      </c>
      <c r="B42" s="176" t="s">
        <v>165</v>
      </c>
      <c r="C42" s="186" t="s">
        <v>166</v>
      </c>
      <c r="D42" s="177" t="s">
        <v>133</v>
      </c>
      <c r="E42" s="178">
        <v>2</v>
      </c>
      <c r="F42" s="179"/>
      <c r="G42" s="180">
        <f t="shared" si="0"/>
        <v>0</v>
      </c>
      <c r="H42" s="159"/>
      <c r="I42" s="158">
        <f t="shared" si="1"/>
        <v>0</v>
      </c>
      <c r="J42" s="159"/>
      <c r="K42" s="158">
        <f t="shared" si="2"/>
        <v>0</v>
      </c>
      <c r="L42" s="158">
        <v>21</v>
      </c>
      <c r="M42" s="158">
        <f t="shared" si="3"/>
        <v>0</v>
      </c>
      <c r="N42" s="158">
        <v>0</v>
      </c>
      <c r="O42" s="158">
        <f t="shared" si="4"/>
        <v>0</v>
      </c>
      <c r="P42" s="158">
        <v>0</v>
      </c>
      <c r="Q42" s="158">
        <f t="shared" si="5"/>
        <v>0</v>
      </c>
      <c r="R42" s="158"/>
      <c r="S42" s="158" t="s">
        <v>127</v>
      </c>
      <c r="T42" s="158" t="s">
        <v>128</v>
      </c>
      <c r="U42" s="158">
        <v>0</v>
      </c>
      <c r="V42" s="158">
        <f t="shared" si="6"/>
        <v>0</v>
      </c>
      <c r="W42" s="158"/>
      <c r="X42" s="158" t="s">
        <v>111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112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2.5" outlineLevel="1" x14ac:dyDescent="0.2">
      <c r="A43" s="169">
        <v>21</v>
      </c>
      <c r="B43" s="170" t="s">
        <v>167</v>
      </c>
      <c r="C43" s="184" t="s">
        <v>168</v>
      </c>
      <c r="D43" s="171" t="s">
        <v>133</v>
      </c>
      <c r="E43" s="172">
        <v>2</v>
      </c>
      <c r="F43" s="173"/>
      <c r="G43" s="174">
        <f t="shared" si="0"/>
        <v>0</v>
      </c>
      <c r="H43" s="159"/>
      <c r="I43" s="158">
        <f t="shared" si="1"/>
        <v>0</v>
      </c>
      <c r="J43" s="159"/>
      <c r="K43" s="158">
        <f t="shared" si="2"/>
        <v>0</v>
      </c>
      <c r="L43" s="158">
        <v>21</v>
      </c>
      <c r="M43" s="158">
        <f t="shared" si="3"/>
        <v>0</v>
      </c>
      <c r="N43" s="158">
        <v>0</v>
      </c>
      <c r="O43" s="158">
        <f t="shared" si="4"/>
        <v>0</v>
      </c>
      <c r="P43" s="158">
        <v>0</v>
      </c>
      <c r="Q43" s="158">
        <f t="shared" si="5"/>
        <v>0</v>
      </c>
      <c r="R43" s="158"/>
      <c r="S43" s="158" t="s">
        <v>127</v>
      </c>
      <c r="T43" s="158" t="s">
        <v>128</v>
      </c>
      <c r="U43" s="158">
        <v>0</v>
      </c>
      <c r="V43" s="158">
        <f t="shared" si="6"/>
        <v>0</v>
      </c>
      <c r="W43" s="158"/>
      <c r="X43" s="158" t="s">
        <v>111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112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>
        <v>22</v>
      </c>
      <c r="B44" s="156" t="s">
        <v>169</v>
      </c>
      <c r="C44" s="187" t="s">
        <v>170</v>
      </c>
      <c r="D44" s="157" t="s">
        <v>0</v>
      </c>
      <c r="E44" s="181"/>
      <c r="F44" s="159"/>
      <c r="G44" s="158">
        <f t="shared" si="0"/>
        <v>0</v>
      </c>
      <c r="H44" s="159"/>
      <c r="I44" s="158">
        <f t="shared" si="1"/>
        <v>0</v>
      </c>
      <c r="J44" s="159"/>
      <c r="K44" s="158">
        <f t="shared" si="2"/>
        <v>0</v>
      </c>
      <c r="L44" s="158">
        <v>21</v>
      </c>
      <c r="M44" s="158">
        <f t="shared" si="3"/>
        <v>0</v>
      </c>
      <c r="N44" s="158">
        <v>0</v>
      </c>
      <c r="O44" s="158">
        <f t="shared" si="4"/>
        <v>0</v>
      </c>
      <c r="P44" s="158">
        <v>0</v>
      </c>
      <c r="Q44" s="158">
        <f t="shared" si="5"/>
        <v>0</v>
      </c>
      <c r="R44" s="158"/>
      <c r="S44" s="158" t="s">
        <v>110</v>
      </c>
      <c r="T44" s="158" t="s">
        <v>110</v>
      </c>
      <c r="U44" s="158">
        <v>0</v>
      </c>
      <c r="V44" s="158">
        <f t="shared" si="6"/>
        <v>0</v>
      </c>
      <c r="W44" s="158"/>
      <c r="X44" s="158" t="s">
        <v>138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139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x14ac:dyDescent="0.2">
      <c r="A45" s="163" t="s">
        <v>105</v>
      </c>
      <c r="B45" s="164" t="s">
        <v>76</v>
      </c>
      <c r="C45" s="183" t="s">
        <v>77</v>
      </c>
      <c r="D45" s="165"/>
      <c r="E45" s="166"/>
      <c r="F45" s="167"/>
      <c r="G45" s="168">
        <f>SUMIF(AG46:AG58,"&lt;&gt;NOR",G46:G58)</f>
        <v>0</v>
      </c>
      <c r="H45" s="162"/>
      <c r="I45" s="162">
        <f>SUM(I46:I58)</f>
        <v>0</v>
      </c>
      <c r="J45" s="162"/>
      <c r="K45" s="162">
        <f>SUM(K46:K58)</f>
        <v>0</v>
      </c>
      <c r="L45" s="162"/>
      <c r="M45" s="162">
        <f>SUM(M46:M58)</f>
        <v>0</v>
      </c>
      <c r="N45" s="162"/>
      <c r="O45" s="162">
        <f>SUM(O46:O58)</f>
        <v>0</v>
      </c>
      <c r="P45" s="162"/>
      <c r="Q45" s="162">
        <f>SUM(Q46:Q58)</f>
        <v>0</v>
      </c>
      <c r="R45" s="162"/>
      <c r="S45" s="162"/>
      <c r="T45" s="162"/>
      <c r="U45" s="162"/>
      <c r="V45" s="162">
        <f>SUM(V46:V58)</f>
        <v>0</v>
      </c>
      <c r="W45" s="162"/>
      <c r="X45" s="162"/>
      <c r="AG45" t="s">
        <v>106</v>
      </c>
    </row>
    <row r="46" spans="1:60" ht="22.5" outlineLevel="1" x14ac:dyDescent="0.2">
      <c r="A46" s="175">
        <v>23</v>
      </c>
      <c r="B46" s="176" t="s">
        <v>171</v>
      </c>
      <c r="C46" s="186" t="s">
        <v>172</v>
      </c>
      <c r="D46" s="177" t="s">
        <v>133</v>
      </c>
      <c r="E46" s="178">
        <v>3</v>
      </c>
      <c r="F46" s="179"/>
      <c r="G46" s="180">
        <f t="shared" ref="G46:G58" si="7">ROUND(E46*F46,2)</f>
        <v>0</v>
      </c>
      <c r="H46" s="159"/>
      <c r="I46" s="158">
        <f t="shared" ref="I46:I58" si="8">ROUND(E46*H46,2)</f>
        <v>0</v>
      </c>
      <c r="J46" s="159"/>
      <c r="K46" s="158">
        <f t="shared" ref="K46:K58" si="9">ROUND(E46*J46,2)</f>
        <v>0</v>
      </c>
      <c r="L46" s="158">
        <v>21</v>
      </c>
      <c r="M46" s="158">
        <f t="shared" ref="M46:M58" si="10">G46*(1+L46/100)</f>
        <v>0</v>
      </c>
      <c r="N46" s="158">
        <v>0</v>
      </c>
      <c r="O46" s="158">
        <f t="shared" ref="O46:O58" si="11">ROUND(E46*N46,2)</f>
        <v>0</v>
      </c>
      <c r="P46" s="158">
        <v>0</v>
      </c>
      <c r="Q46" s="158">
        <f t="shared" ref="Q46:Q58" si="12">ROUND(E46*P46,2)</f>
        <v>0</v>
      </c>
      <c r="R46" s="158"/>
      <c r="S46" s="158" t="s">
        <v>127</v>
      </c>
      <c r="T46" s="158" t="s">
        <v>128</v>
      </c>
      <c r="U46" s="158">
        <v>0</v>
      </c>
      <c r="V46" s="158">
        <f t="shared" ref="V46:V58" si="13">ROUND(E46*U46,2)</f>
        <v>0</v>
      </c>
      <c r="W46" s="158"/>
      <c r="X46" s="158" t="s">
        <v>111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173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75">
        <v>24</v>
      </c>
      <c r="B47" s="176" t="s">
        <v>174</v>
      </c>
      <c r="C47" s="186" t="s">
        <v>175</v>
      </c>
      <c r="D47" s="177" t="s">
        <v>133</v>
      </c>
      <c r="E47" s="178">
        <v>22</v>
      </c>
      <c r="F47" s="179"/>
      <c r="G47" s="180">
        <f t="shared" si="7"/>
        <v>0</v>
      </c>
      <c r="H47" s="159"/>
      <c r="I47" s="158">
        <f t="shared" si="8"/>
        <v>0</v>
      </c>
      <c r="J47" s="159"/>
      <c r="K47" s="158">
        <f t="shared" si="9"/>
        <v>0</v>
      </c>
      <c r="L47" s="158">
        <v>21</v>
      </c>
      <c r="M47" s="158">
        <f t="shared" si="10"/>
        <v>0</v>
      </c>
      <c r="N47" s="158">
        <v>0</v>
      </c>
      <c r="O47" s="158">
        <f t="shared" si="11"/>
        <v>0</v>
      </c>
      <c r="P47" s="158">
        <v>0</v>
      </c>
      <c r="Q47" s="158">
        <f t="shared" si="12"/>
        <v>0</v>
      </c>
      <c r="R47" s="158"/>
      <c r="S47" s="158" t="s">
        <v>127</v>
      </c>
      <c r="T47" s="158" t="s">
        <v>128</v>
      </c>
      <c r="U47" s="158">
        <v>0</v>
      </c>
      <c r="V47" s="158">
        <f t="shared" si="13"/>
        <v>0</v>
      </c>
      <c r="W47" s="158"/>
      <c r="X47" s="158" t="s">
        <v>111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173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22.5" outlineLevel="1" x14ac:dyDescent="0.2">
      <c r="A48" s="175">
        <v>25</v>
      </c>
      <c r="B48" s="176" t="s">
        <v>176</v>
      </c>
      <c r="C48" s="186" t="s">
        <v>177</v>
      </c>
      <c r="D48" s="177" t="s">
        <v>133</v>
      </c>
      <c r="E48" s="178">
        <v>4</v>
      </c>
      <c r="F48" s="179"/>
      <c r="G48" s="180">
        <f t="shared" si="7"/>
        <v>0</v>
      </c>
      <c r="H48" s="159"/>
      <c r="I48" s="158">
        <f t="shared" si="8"/>
        <v>0</v>
      </c>
      <c r="J48" s="159"/>
      <c r="K48" s="158">
        <f t="shared" si="9"/>
        <v>0</v>
      </c>
      <c r="L48" s="158">
        <v>21</v>
      </c>
      <c r="M48" s="158">
        <f t="shared" si="10"/>
        <v>0</v>
      </c>
      <c r="N48" s="158">
        <v>0</v>
      </c>
      <c r="O48" s="158">
        <f t="shared" si="11"/>
        <v>0</v>
      </c>
      <c r="P48" s="158">
        <v>0</v>
      </c>
      <c r="Q48" s="158">
        <f t="shared" si="12"/>
        <v>0</v>
      </c>
      <c r="R48" s="158"/>
      <c r="S48" s="158" t="s">
        <v>127</v>
      </c>
      <c r="T48" s="158" t="s">
        <v>128</v>
      </c>
      <c r="U48" s="158">
        <v>0</v>
      </c>
      <c r="V48" s="158">
        <f t="shared" si="13"/>
        <v>0</v>
      </c>
      <c r="W48" s="158"/>
      <c r="X48" s="158" t="s">
        <v>111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173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1" x14ac:dyDescent="0.2">
      <c r="A49" s="175">
        <v>26</v>
      </c>
      <c r="B49" s="176" t="s">
        <v>178</v>
      </c>
      <c r="C49" s="186" t="s">
        <v>212</v>
      </c>
      <c r="D49" s="177" t="s">
        <v>133</v>
      </c>
      <c r="E49" s="178">
        <v>10</v>
      </c>
      <c r="F49" s="179"/>
      <c r="G49" s="180">
        <f t="shared" si="7"/>
        <v>0</v>
      </c>
      <c r="H49" s="159"/>
      <c r="I49" s="158">
        <f t="shared" si="8"/>
        <v>0</v>
      </c>
      <c r="J49" s="159"/>
      <c r="K49" s="158">
        <f t="shared" si="9"/>
        <v>0</v>
      </c>
      <c r="L49" s="158">
        <v>21</v>
      </c>
      <c r="M49" s="158">
        <f t="shared" si="10"/>
        <v>0</v>
      </c>
      <c r="N49" s="158">
        <v>0</v>
      </c>
      <c r="O49" s="158">
        <f t="shared" si="11"/>
        <v>0</v>
      </c>
      <c r="P49" s="158">
        <v>0</v>
      </c>
      <c r="Q49" s="158">
        <f t="shared" si="12"/>
        <v>0</v>
      </c>
      <c r="R49" s="158"/>
      <c r="S49" s="158" t="s">
        <v>127</v>
      </c>
      <c r="T49" s="158" t="s">
        <v>128</v>
      </c>
      <c r="U49" s="158">
        <v>0</v>
      </c>
      <c r="V49" s="158">
        <f t="shared" si="13"/>
        <v>0</v>
      </c>
      <c r="W49" s="158"/>
      <c r="X49" s="158" t="s">
        <v>111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173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75">
        <v>27</v>
      </c>
      <c r="B50" s="176" t="s">
        <v>179</v>
      </c>
      <c r="C50" s="186" t="s">
        <v>180</v>
      </c>
      <c r="D50" s="177" t="s">
        <v>133</v>
      </c>
      <c r="E50" s="178">
        <v>10</v>
      </c>
      <c r="F50" s="179"/>
      <c r="G50" s="180">
        <f t="shared" si="7"/>
        <v>0</v>
      </c>
      <c r="H50" s="159"/>
      <c r="I50" s="158">
        <f t="shared" si="8"/>
        <v>0</v>
      </c>
      <c r="J50" s="159"/>
      <c r="K50" s="158">
        <f t="shared" si="9"/>
        <v>0</v>
      </c>
      <c r="L50" s="158">
        <v>21</v>
      </c>
      <c r="M50" s="158">
        <f t="shared" si="10"/>
        <v>0</v>
      </c>
      <c r="N50" s="158">
        <v>0</v>
      </c>
      <c r="O50" s="158">
        <f t="shared" si="11"/>
        <v>0</v>
      </c>
      <c r="P50" s="158">
        <v>0</v>
      </c>
      <c r="Q50" s="158">
        <f t="shared" si="12"/>
        <v>0</v>
      </c>
      <c r="R50" s="158"/>
      <c r="S50" s="158" t="s">
        <v>127</v>
      </c>
      <c r="T50" s="158" t="s">
        <v>128</v>
      </c>
      <c r="U50" s="158">
        <v>0</v>
      </c>
      <c r="V50" s="158">
        <f t="shared" si="13"/>
        <v>0</v>
      </c>
      <c r="W50" s="158"/>
      <c r="X50" s="158" t="s">
        <v>111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173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75">
        <v>28</v>
      </c>
      <c r="B51" s="176" t="s">
        <v>181</v>
      </c>
      <c r="C51" s="186" t="s">
        <v>182</v>
      </c>
      <c r="D51" s="177" t="s">
        <v>183</v>
      </c>
      <c r="E51" s="178">
        <v>150</v>
      </c>
      <c r="F51" s="179"/>
      <c r="G51" s="180">
        <f t="shared" si="7"/>
        <v>0</v>
      </c>
      <c r="H51" s="159"/>
      <c r="I51" s="158">
        <f t="shared" si="8"/>
        <v>0</v>
      </c>
      <c r="J51" s="159"/>
      <c r="K51" s="158">
        <f t="shared" si="9"/>
        <v>0</v>
      </c>
      <c r="L51" s="158">
        <v>21</v>
      </c>
      <c r="M51" s="158">
        <f t="shared" si="10"/>
        <v>0</v>
      </c>
      <c r="N51" s="158">
        <v>0</v>
      </c>
      <c r="O51" s="158">
        <f t="shared" si="11"/>
        <v>0</v>
      </c>
      <c r="P51" s="158">
        <v>0</v>
      </c>
      <c r="Q51" s="158">
        <f t="shared" si="12"/>
        <v>0</v>
      </c>
      <c r="R51" s="158"/>
      <c r="S51" s="158" t="s">
        <v>127</v>
      </c>
      <c r="T51" s="158" t="s">
        <v>128</v>
      </c>
      <c r="U51" s="158">
        <v>0</v>
      </c>
      <c r="V51" s="158">
        <f t="shared" si="13"/>
        <v>0</v>
      </c>
      <c r="W51" s="158"/>
      <c r="X51" s="158" t="s">
        <v>111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173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75">
        <v>29</v>
      </c>
      <c r="B52" s="176" t="s">
        <v>184</v>
      </c>
      <c r="C52" s="186" t="s">
        <v>185</v>
      </c>
      <c r="D52" s="177" t="s">
        <v>183</v>
      </c>
      <c r="E52" s="178">
        <v>150</v>
      </c>
      <c r="F52" s="179"/>
      <c r="G52" s="180">
        <f t="shared" si="7"/>
        <v>0</v>
      </c>
      <c r="H52" s="159"/>
      <c r="I52" s="158">
        <f t="shared" si="8"/>
        <v>0</v>
      </c>
      <c r="J52" s="159"/>
      <c r="K52" s="158">
        <f t="shared" si="9"/>
        <v>0</v>
      </c>
      <c r="L52" s="158">
        <v>21</v>
      </c>
      <c r="M52" s="158">
        <f t="shared" si="10"/>
        <v>0</v>
      </c>
      <c r="N52" s="158">
        <v>0</v>
      </c>
      <c r="O52" s="158">
        <f t="shared" si="11"/>
        <v>0</v>
      </c>
      <c r="P52" s="158">
        <v>0</v>
      </c>
      <c r="Q52" s="158">
        <f t="shared" si="12"/>
        <v>0</v>
      </c>
      <c r="R52" s="158"/>
      <c r="S52" s="158" t="s">
        <v>127</v>
      </c>
      <c r="T52" s="158" t="s">
        <v>128</v>
      </c>
      <c r="U52" s="158">
        <v>0</v>
      </c>
      <c r="V52" s="158">
        <f t="shared" si="13"/>
        <v>0</v>
      </c>
      <c r="W52" s="158"/>
      <c r="X52" s="158" t="s">
        <v>111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173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75">
        <v>30</v>
      </c>
      <c r="B53" s="176" t="s">
        <v>186</v>
      </c>
      <c r="C53" s="186" t="s">
        <v>187</v>
      </c>
      <c r="D53" s="177" t="s">
        <v>183</v>
      </c>
      <c r="E53" s="178">
        <v>170</v>
      </c>
      <c r="F53" s="179"/>
      <c r="G53" s="180">
        <f t="shared" si="7"/>
        <v>0</v>
      </c>
      <c r="H53" s="159"/>
      <c r="I53" s="158">
        <f t="shared" si="8"/>
        <v>0</v>
      </c>
      <c r="J53" s="159"/>
      <c r="K53" s="158">
        <f t="shared" si="9"/>
        <v>0</v>
      </c>
      <c r="L53" s="158">
        <v>21</v>
      </c>
      <c r="M53" s="158">
        <f t="shared" si="10"/>
        <v>0</v>
      </c>
      <c r="N53" s="158">
        <v>0</v>
      </c>
      <c r="O53" s="158">
        <f t="shared" si="11"/>
        <v>0</v>
      </c>
      <c r="P53" s="158">
        <v>0</v>
      </c>
      <c r="Q53" s="158">
        <f t="shared" si="12"/>
        <v>0</v>
      </c>
      <c r="R53" s="158"/>
      <c r="S53" s="158" t="s">
        <v>127</v>
      </c>
      <c r="T53" s="158" t="s">
        <v>128</v>
      </c>
      <c r="U53" s="158">
        <v>0</v>
      </c>
      <c r="V53" s="158">
        <f t="shared" si="13"/>
        <v>0</v>
      </c>
      <c r="W53" s="158"/>
      <c r="X53" s="158" t="s">
        <v>111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173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ht="22.5" outlineLevel="1" x14ac:dyDescent="0.2">
      <c r="A54" s="175">
        <v>31</v>
      </c>
      <c r="B54" s="176" t="s">
        <v>188</v>
      </c>
      <c r="C54" s="186" t="s">
        <v>189</v>
      </c>
      <c r="D54" s="177" t="s">
        <v>133</v>
      </c>
      <c r="E54" s="178">
        <v>4</v>
      </c>
      <c r="F54" s="179"/>
      <c r="G54" s="180">
        <f t="shared" si="7"/>
        <v>0</v>
      </c>
      <c r="H54" s="159"/>
      <c r="I54" s="158">
        <f t="shared" si="8"/>
        <v>0</v>
      </c>
      <c r="J54" s="159"/>
      <c r="K54" s="158">
        <f t="shared" si="9"/>
        <v>0</v>
      </c>
      <c r="L54" s="158">
        <v>21</v>
      </c>
      <c r="M54" s="158">
        <f t="shared" si="10"/>
        <v>0</v>
      </c>
      <c r="N54" s="158">
        <v>0</v>
      </c>
      <c r="O54" s="158">
        <f t="shared" si="11"/>
        <v>0</v>
      </c>
      <c r="P54" s="158">
        <v>0</v>
      </c>
      <c r="Q54" s="158">
        <f t="shared" si="12"/>
        <v>0</v>
      </c>
      <c r="R54" s="158"/>
      <c r="S54" s="158" t="s">
        <v>127</v>
      </c>
      <c r="T54" s="158" t="s">
        <v>128</v>
      </c>
      <c r="U54" s="158">
        <v>0</v>
      </c>
      <c r="V54" s="158">
        <f t="shared" si="13"/>
        <v>0</v>
      </c>
      <c r="W54" s="158"/>
      <c r="X54" s="158" t="s">
        <v>111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173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t="22.5" outlineLevel="1" x14ac:dyDescent="0.2">
      <c r="A55" s="175">
        <v>32</v>
      </c>
      <c r="B55" s="176" t="s">
        <v>190</v>
      </c>
      <c r="C55" s="186" t="s">
        <v>191</v>
      </c>
      <c r="D55" s="177" t="s">
        <v>192</v>
      </c>
      <c r="E55" s="178">
        <v>1</v>
      </c>
      <c r="F55" s="179"/>
      <c r="G55" s="180">
        <f t="shared" si="7"/>
        <v>0</v>
      </c>
      <c r="H55" s="159"/>
      <c r="I55" s="158">
        <f t="shared" si="8"/>
        <v>0</v>
      </c>
      <c r="J55" s="159"/>
      <c r="K55" s="158">
        <f t="shared" si="9"/>
        <v>0</v>
      </c>
      <c r="L55" s="158">
        <v>21</v>
      </c>
      <c r="M55" s="158">
        <f t="shared" si="10"/>
        <v>0</v>
      </c>
      <c r="N55" s="158">
        <v>0</v>
      </c>
      <c r="O55" s="158">
        <f t="shared" si="11"/>
        <v>0</v>
      </c>
      <c r="P55" s="158">
        <v>0</v>
      </c>
      <c r="Q55" s="158">
        <f t="shared" si="12"/>
        <v>0</v>
      </c>
      <c r="R55" s="158"/>
      <c r="S55" s="158" t="s">
        <v>127</v>
      </c>
      <c r="T55" s="158" t="s">
        <v>128</v>
      </c>
      <c r="U55" s="158">
        <v>0</v>
      </c>
      <c r="V55" s="158">
        <f t="shared" si="13"/>
        <v>0</v>
      </c>
      <c r="W55" s="158"/>
      <c r="X55" s="158" t="s">
        <v>111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173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75">
        <v>33</v>
      </c>
      <c r="B56" s="176" t="s">
        <v>193</v>
      </c>
      <c r="C56" s="186" t="s">
        <v>194</v>
      </c>
      <c r="D56" s="177" t="s">
        <v>192</v>
      </c>
      <c r="E56" s="178">
        <v>1</v>
      </c>
      <c r="F56" s="179"/>
      <c r="G56" s="180">
        <f t="shared" si="7"/>
        <v>0</v>
      </c>
      <c r="H56" s="159"/>
      <c r="I56" s="158">
        <f t="shared" si="8"/>
        <v>0</v>
      </c>
      <c r="J56" s="159"/>
      <c r="K56" s="158">
        <f t="shared" si="9"/>
        <v>0</v>
      </c>
      <c r="L56" s="158">
        <v>21</v>
      </c>
      <c r="M56" s="158">
        <f t="shared" si="10"/>
        <v>0</v>
      </c>
      <c r="N56" s="158">
        <v>0</v>
      </c>
      <c r="O56" s="158">
        <f t="shared" si="11"/>
        <v>0</v>
      </c>
      <c r="P56" s="158">
        <v>0</v>
      </c>
      <c r="Q56" s="158">
        <f t="shared" si="12"/>
        <v>0</v>
      </c>
      <c r="R56" s="158"/>
      <c r="S56" s="158" t="s">
        <v>127</v>
      </c>
      <c r="T56" s="158" t="s">
        <v>128</v>
      </c>
      <c r="U56" s="158">
        <v>0</v>
      </c>
      <c r="V56" s="158">
        <f t="shared" si="13"/>
        <v>0</v>
      </c>
      <c r="W56" s="158"/>
      <c r="X56" s="158" t="s">
        <v>111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173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75">
        <v>34</v>
      </c>
      <c r="B57" s="176" t="s">
        <v>195</v>
      </c>
      <c r="C57" s="186" t="s">
        <v>196</v>
      </c>
      <c r="D57" s="177" t="s">
        <v>133</v>
      </c>
      <c r="E57" s="178">
        <v>3</v>
      </c>
      <c r="F57" s="179"/>
      <c r="G57" s="180">
        <f t="shared" si="7"/>
        <v>0</v>
      </c>
      <c r="H57" s="159"/>
      <c r="I57" s="158">
        <f t="shared" si="8"/>
        <v>0</v>
      </c>
      <c r="J57" s="159"/>
      <c r="K57" s="158">
        <f t="shared" si="9"/>
        <v>0</v>
      </c>
      <c r="L57" s="158">
        <v>21</v>
      </c>
      <c r="M57" s="158">
        <f t="shared" si="10"/>
        <v>0</v>
      </c>
      <c r="N57" s="158">
        <v>0</v>
      </c>
      <c r="O57" s="158">
        <f t="shared" si="11"/>
        <v>0</v>
      </c>
      <c r="P57" s="158">
        <v>0</v>
      </c>
      <c r="Q57" s="158">
        <f t="shared" si="12"/>
        <v>0</v>
      </c>
      <c r="R57" s="158"/>
      <c r="S57" s="158" t="s">
        <v>127</v>
      </c>
      <c r="T57" s="158" t="s">
        <v>128</v>
      </c>
      <c r="U57" s="158">
        <v>0</v>
      </c>
      <c r="V57" s="158">
        <f t="shared" si="13"/>
        <v>0</v>
      </c>
      <c r="W57" s="158"/>
      <c r="X57" s="158" t="s">
        <v>111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173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75">
        <v>35</v>
      </c>
      <c r="B58" s="176" t="s">
        <v>197</v>
      </c>
      <c r="C58" s="186" t="s">
        <v>198</v>
      </c>
      <c r="D58" s="177" t="s">
        <v>192</v>
      </c>
      <c r="E58" s="178">
        <v>1</v>
      </c>
      <c r="F58" s="179"/>
      <c r="G58" s="180">
        <f t="shared" si="7"/>
        <v>0</v>
      </c>
      <c r="H58" s="159"/>
      <c r="I58" s="158">
        <f t="shared" si="8"/>
        <v>0</v>
      </c>
      <c r="J58" s="159"/>
      <c r="K58" s="158">
        <f t="shared" si="9"/>
        <v>0</v>
      </c>
      <c r="L58" s="158">
        <v>21</v>
      </c>
      <c r="M58" s="158">
        <f t="shared" si="10"/>
        <v>0</v>
      </c>
      <c r="N58" s="158">
        <v>0</v>
      </c>
      <c r="O58" s="158">
        <f t="shared" si="11"/>
        <v>0</v>
      </c>
      <c r="P58" s="158">
        <v>0</v>
      </c>
      <c r="Q58" s="158">
        <f t="shared" si="12"/>
        <v>0</v>
      </c>
      <c r="R58" s="158"/>
      <c r="S58" s="158" t="s">
        <v>127</v>
      </c>
      <c r="T58" s="158" t="s">
        <v>128</v>
      </c>
      <c r="U58" s="158">
        <v>0</v>
      </c>
      <c r="V58" s="158">
        <f t="shared" si="13"/>
        <v>0</v>
      </c>
      <c r="W58" s="158"/>
      <c r="X58" s="158" t="s">
        <v>199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200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x14ac:dyDescent="0.2">
      <c r="A59" s="163" t="s">
        <v>105</v>
      </c>
      <c r="B59" s="164" t="s">
        <v>78</v>
      </c>
      <c r="C59" s="183" t="s">
        <v>29</v>
      </c>
      <c r="D59" s="165"/>
      <c r="E59" s="166"/>
      <c r="F59" s="167"/>
      <c r="G59" s="168">
        <f>SUMIF(AG60:AG61,"&lt;&gt;NOR",G60:G61)</f>
        <v>0</v>
      </c>
      <c r="H59" s="162"/>
      <c r="I59" s="162">
        <f>SUM(I60:I61)</f>
        <v>0</v>
      </c>
      <c r="J59" s="162"/>
      <c r="K59" s="162">
        <f>SUM(K60:K61)</f>
        <v>0</v>
      </c>
      <c r="L59" s="162"/>
      <c r="M59" s="162">
        <f>SUM(M60:M61)</f>
        <v>0</v>
      </c>
      <c r="N59" s="162"/>
      <c r="O59" s="162">
        <f>SUM(O60:O61)</f>
        <v>0</v>
      </c>
      <c r="P59" s="162"/>
      <c r="Q59" s="162">
        <f>SUM(Q60:Q61)</f>
        <v>0</v>
      </c>
      <c r="R59" s="162"/>
      <c r="S59" s="162"/>
      <c r="T59" s="162"/>
      <c r="U59" s="162"/>
      <c r="V59" s="162">
        <f>SUM(V60:V61)</f>
        <v>0</v>
      </c>
      <c r="W59" s="162"/>
      <c r="X59" s="162"/>
      <c r="AG59" t="s">
        <v>106</v>
      </c>
    </row>
    <row r="60" spans="1:60" outlineLevel="1" x14ac:dyDescent="0.2">
      <c r="A60" s="175">
        <v>36</v>
      </c>
      <c r="B60" s="176" t="s">
        <v>201</v>
      </c>
      <c r="C60" s="186" t="s">
        <v>202</v>
      </c>
      <c r="D60" s="177" t="s">
        <v>203</v>
      </c>
      <c r="E60" s="178">
        <v>1</v>
      </c>
      <c r="F60" s="179"/>
      <c r="G60" s="180">
        <f>ROUND(E60*F60,2)</f>
        <v>0</v>
      </c>
      <c r="H60" s="159"/>
      <c r="I60" s="158">
        <f>ROUND(E60*H60,2)</f>
        <v>0</v>
      </c>
      <c r="J60" s="159"/>
      <c r="K60" s="158">
        <f>ROUND(E60*J60,2)</f>
        <v>0</v>
      </c>
      <c r="L60" s="158">
        <v>21</v>
      </c>
      <c r="M60" s="158">
        <f>G60*(1+L60/100)</f>
        <v>0</v>
      </c>
      <c r="N60" s="158">
        <v>0</v>
      </c>
      <c r="O60" s="158">
        <f>ROUND(E60*N60,2)</f>
        <v>0</v>
      </c>
      <c r="P60" s="158">
        <v>0</v>
      </c>
      <c r="Q60" s="158">
        <f>ROUND(E60*P60,2)</f>
        <v>0</v>
      </c>
      <c r="R60" s="158"/>
      <c r="S60" s="158" t="s">
        <v>110</v>
      </c>
      <c r="T60" s="158" t="s">
        <v>128</v>
      </c>
      <c r="U60" s="158">
        <v>0</v>
      </c>
      <c r="V60" s="158">
        <f>ROUND(E60*U60,2)</f>
        <v>0</v>
      </c>
      <c r="W60" s="158"/>
      <c r="X60" s="158" t="s">
        <v>204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205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69">
        <v>37</v>
      </c>
      <c r="B61" s="170" t="s">
        <v>206</v>
      </c>
      <c r="C61" s="184" t="s">
        <v>207</v>
      </c>
      <c r="D61" s="171" t="s">
        <v>203</v>
      </c>
      <c r="E61" s="172">
        <v>1</v>
      </c>
      <c r="F61" s="173"/>
      <c r="G61" s="174">
        <f>ROUND(E61*F61,2)</f>
        <v>0</v>
      </c>
      <c r="H61" s="159"/>
      <c r="I61" s="158">
        <f>ROUND(E61*H61,2)</f>
        <v>0</v>
      </c>
      <c r="J61" s="159"/>
      <c r="K61" s="158">
        <f>ROUND(E61*J61,2)</f>
        <v>0</v>
      </c>
      <c r="L61" s="158">
        <v>21</v>
      </c>
      <c r="M61" s="158">
        <f>G61*(1+L61/100)</f>
        <v>0</v>
      </c>
      <c r="N61" s="158">
        <v>0</v>
      </c>
      <c r="O61" s="158">
        <f>ROUND(E61*N61,2)</f>
        <v>0</v>
      </c>
      <c r="P61" s="158">
        <v>0</v>
      </c>
      <c r="Q61" s="158">
        <f>ROUND(E61*P61,2)</f>
        <v>0</v>
      </c>
      <c r="R61" s="158"/>
      <c r="S61" s="158" t="s">
        <v>110</v>
      </c>
      <c r="T61" s="158" t="s">
        <v>128</v>
      </c>
      <c r="U61" s="158">
        <v>0</v>
      </c>
      <c r="V61" s="158">
        <f>ROUND(E61*U61,2)</f>
        <v>0</v>
      </c>
      <c r="W61" s="158"/>
      <c r="X61" s="158" t="s">
        <v>204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205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x14ac:dyDescent="0.2">
      <c r="A62" s="3"/>
      <c r="B62" s="4"/>
      <c r="C62" s="188"/>
      <c r="D62" s="6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AE62">
        <v>15</v>
      </c>
      <c r="AF62">
        <v>21</v>
      </c>
      <c r="AG62" t="s">
        <v>92</v>
      </c>
    </row>
    <row r="63" spans="1:60" x14ac:dyDescent="0.2">
      <c r="A63" s="151"/>
      <c r="B63" s="152" t="s">
        <v>31</v>
      </c>
      <c r="C63" s="189"/>
      <c r="D63" s="153"/>
      <c r="E63" s="154"/>
      <c r="F63" s="154"/>
      <c r="G63" s="182">
        <f>G8+G12+G18+G25+G27+G34+G45+G59</f>
        <v>0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AE63">
        <f>SUMIF(L7:L61,AE62,G7:G61)</f>
        <v>0</v>
      </c>
      <c r="AF63">
        <f>SUMIF(L7:L61,AF62,G7:G61)</f>
        <v>0</v>
      </c>
      <c r="AG63" t="s">
        <v>208</v>
      </c>
    </row>
    <row r="64" spans="1:60" x14ac:dyDescent="0.2">
      <c r="A64" s="3"/>
      <c r="B64" s="4"/>
      <c r="C64" s="188"/>
      <c r="D64" s="6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33" x14ac:dyDescent="0.2">
      <c r="A65" s="3"/>
      <c r="B65" s="4"/>
      <c r="C65" s="188"/>
      <c r="D65" s="6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33" x14ac:dyDescent="0.2">
      <c r="A66" s="266" t="s">
        <v>209</v>
      </c>
      <c r="B66" s="266"/>
      <c r="C66" s="267"/>
      <c r="D66" s="6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33" x14ac:dyDescent="0.2">
      <c r="A67" s="247"/>
      <c r="B67" s="248"/>
      <c r="C67" s="249"/>
      <c r="D67" s="248"/>
      <c r="E67" s="248"/>
      <c r="F67" s="248"/>
      <c r="G67" s="250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AG67" t="s">
        <v>210</v>
      </c>
    </row>
    <row r="68" spans="1:33" x14ac:dyDescent="0.2">
      <c r="A68" s="251"/>
      <c r="B68" s="252"/>
      <c r="C68" s="253"/>
      <c r="D68" s="252"/>
      <c r="E68" s="252"/>
      <c r="F68" s="252"/>
      <c r="G68" s="254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33" x14ac:dyDescent="0.2">
      <c r="A69" s="251"/>
      <c r="B69" s="252"/>
      <c r="C69" s="253"/>
      <c r="D69" s="252"/>
      <c r="E69" s="252"/>
      <c r="F69" s="252"/>
      <c r="G69" s="254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33" x14ac:dyDescent="0.2">
      <c r="A70" s="251"/>
      <c r="B70" s="252"/>
      <c r="C70" s="253"/>
      <c r="D70" s="252"/>
      <c r="E70" s="252"/>
      <c r="F70" s="252"/>
      <c r="G70" s="254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33" x14ac:dyDescent="0.2">
      <c r="A71" s="255"/>
      <c r="B71" s="256"/>
      <c r="C71" s="257"/>
      <c r="D71" s="256"/>
      <c r="E71" s="256"/>
      <c r="F71" s="256"/>
      <c r="G71" s="258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33" x14ac:dyDescent="0.2">
      <c r="A72" s="3"/>
      <c r="B72" s="4"/>
      <c r="C72" s="188"/>
      <c r="D72" s="6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33" x14ac:dyDescent="0.2">
      <c r="C73" s="190"/>
      <c r="D73" s="10"/>
      <c r="AG73" t="s">
        <v>211</v>
      </c>
    </row>
    <row r="74" spans="1:33" x14ac:dyDescent="0.2">
      <c r="D74" s="10"/>
    </row>
    <row r="75" spans="1:33" x14ac:dyDescent="0.2">
      <c r="D75" s="10"/>
    </row>
    <row r="76" spans="1:33" x14ac:dyDescent="0.2">
      <c r="D76" s="10"/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z5GrsbaXTuQ+aGcULN6/NNE1IQnzYIt7wo//MLi/DwzKF3nR6a33GPegMYV11SudZPouHeWMZzLtKlGhsYXbuQ==" saltValue="b/ZnyvfR1jXgTifreAT+MQ==" spinCount="100000" sheet="1" objects="1" scenarios="1"/>
  <mergeCells count="6">
    <mergeCell ref="A67:G71"/>
    <mergeCell ref="A1:G1"/>
    <mergeCell ref="C2:G2"/>
    <mergeCell ref="C3:G3"/>
    <mergeCell ref="C4:G4"/>
    <mergeCell ref="A66:C66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Zdenek</dc:creator>
  <cp:lastModifiedBy>Zdenek</cp:lastModifiedBy>
  <cp:lastPrinted>2019-03-19T12:27:02Z</cp:lastPrinted>
  <dcterms:created xsi:type="dcterms:W3CDTF">2009-04-08T07:15:50Z</dcterms:created>
  <dcterms:modified xsi:type="dcterms:W3CDTF">2021-03-15T16:44:34Z</dcterms:modified>
</cp:coreProperties>
</file>